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0D02B263-FAF9-4E02-970F-2C97A85DD2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Index" sheetId="23" r:id="rId1"/>
    <sheet name="P&amp;L" sheetId="1" r:id="rId2"/>
    <sheet name="BS" sheetId="3" r:id="rId3"/>
    <sheet name="Net Debt" sheetId="14" r:id="rId4"/>
    <sheet name="Investments" sheetId="13" r:id="rId5"/>
    <sheet name="CashFlows" sheetId="19" r:id="rId6"/>
  </sheets>
  <externalReferences>
    <externalReference r:id="rId7"/>
    <externalReference r:id="rId8"/>
    <externalReference r:id="rId9"/>
  </externalReferences>
  <definedNames>
    <definedName name="_Fill" localSheetId="5" hidden="1">#REF!</definedName>
    <definedName name="_Fill" localSheetId="4" hidden="1">#REF!</definedName>
    <definedName name="_Fill" localSheetId="3" hidden="1">#REF!</definedName>
    <definedName name="_Fill" hidden="1">#REF!</definedName>
    <definedName name="_Hlk53486782" localSheetId="5">CashFlows!$D$14</definedName>
    <definedName name="_Hlk53486782" localSheetId="4">Investments!#REF!</definedName>
    <definedName name="_Hlk53486782" localSheetId="3">'Net Debt'!$D$14</definedName>
    <definedName name="_Order1" hidden="1">255</definedName>
    <definedName name="_Order2" hidden="1">255</definedName>
    <definedName name="_Toc362705" localSheetId="2">BS!#REF!</definedName>
    <definedName name="_Toc362705" localSheetId="5">CashFlows!#REF!</definedName>
    <definedName name="_Toc362705" localSheetId="4">Investments!$F$14</definedName>
    <definedName name="_Toc362705" localSheetId="3">'Net Debt'!$F$33</definedName>
    <definedName name="_Toc61596153" localSheetId="5">CashFlows!$D$7</definedName>
    <definedName name="_Toc61596153" localSheetId="4">Investments!#REF!</definedName>
    <definedName name="_Toc61596153" localSheetId="3">'Net Debt'!$D$8</definedName>
    <definedName name="_Toc77175797" localSheetId="1">'P&amp;L'!$D$4</definedName>
    <definedName name="_Toc77175798" localSheetId="1">'P&amp;L'!$D$5</definedName>
    <definedName name="_Toc77175799" localSheetId="2">BS!$D$5</definedName>
    <definedName name="_Toc77175799" localSheetId="5">CashFlows!#REF!</definedName>
    <definedName name="_Toc77175799" localSheetId="4">Investments!#REF!</definedName>
    <definedName name="_Toc77175799" localSheetId="3">'Net Debt'!#REF!</definedName>
    <definedName name="_Toc77175800" localSheetId="5">CashFlows!#REF!</definedName>
    <definedName name="_Toc77175800" localSheetId="4">Investments!#REF!</definedName>
    <definedName name="_Toc77175800" localSheetId="3">'Net Debt'!#REF!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5">#REF!</definedName>
    <definedName name="_xlnm.Auto_Open" localSheetId="4">#REF!</definedName>
    <definedName name="_xlnm.Auto_Open" localSheetId="3">#REF!</definedName>
    <definedName name="_xlnm.Auto_Open">#REF!</definedName>
    <definedName name="b" localSheetId="5">#REF!</definedName>
    <definedName name="b" localSheetId="4">#REF!</definedName>
    <definedName name="b" localSheetId="3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5">[2]PROYECTOS!#REF!</definedName>
    <definedName name="CLINERTE" localSheetId="4">[2]PROYECTOS!#REF!</definedName>
    <definedName name="CLINERTE" localSheetId="3">[2]PROYECTOS!#REF!</definedName>
    <definedName name="CLINERTE">[2]PROYECTOS!#REF!</definedName>
    <definedName name="CONSOMES2006" localSheetId="5">#REF!</definedName>
    <definedName name="CONSOMES2006" localSheetId="4">#REF!</definedName>
    <definedName name="CONSOMES2006" localSheetId="3">#REF!</definedName>
    <definedName name="CONSOMES2006">#REF!</definedName>
    <definedName name="CONSOPRESUP2007">'[3]Presup año '!$B$350:$J$571</definedName>
    <definedName name="d" localSheetId="5">[2]PROYECTOS!#REF!</definedName>
    <definedName name="d" localSheetId="4">[2]PROYECTOS!#REF!</definedName>
    <definedName name="d" localSheetId="3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5">#REF!</definedName>
    <definedName name="l" localSheetId="4">#REF!</definedName>
    <definedName name="l" localSheetId="3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5">#REF!</definedName>
    <definedName name="m" localSheetId="4">#REF!</definedName>
    <definedName name="m" localSheetId="3">#REF!</definedName>
    <definedName name="m">#REF!</definedName>
    <definedName name="Macro1" localSheetId="5">#REF!</definedName>
    <definedName name="Macro1" localSheetId="4">#REF!</definedName>
    <definedName name="Macro1" localSheetId="3">#REF!</definedName>
    <definedName name="Macro1">#REF!</definedName>
    <definedName name="Macro10" localSheetId="5">#REF!</definedName>
    <definedName name="Macro10" localSheetId="4">#REF!</definedName>
    <definedName name="Macro10" localSheetId="3">#REF!</definedName>
    <definedName name="Macro10">#REF!</definedName>
    <definedName name="Macro2" localSheetId="5">#REF!</definedName>
    <definedName name="Macro2" localSheetId="4">#REF!</definedName>
    <definedName name="Macro2" localSheetId="3">#REF!</definedName>
    <definedName name="Macro2">#REF!</definedName>
    <definedName name="Macro3" localSheetId="5">#REF!</definedName>
    <definedName name="Macro3" localSheetId="4">#REF!</definedName>
    <definedName name="Macro3" localSheetId="3">#REF!</definedName>
    <definedName name="Macro3">#REF!</definedName>
    <definedName name="Macro4" localSheetId="5">#REF!</definedName>
    <definedName name="Macro4" localSheetId="4">#REF!</definedName>
    <definedName name="Macro4" localSheetId="3">#REF!</definedName>
    <definedName name="Macro4">#REF!</definedName>
    <definedName name="Macro5" localSheetId="5">#REF!</definedName>
    <definedName name="Macro5" localSheetId="4">#REF!</definedName>
    <definedName name="Macro5" localSheetId="3">#REF!</definedName>
    <definedName name="Macro5">#REF!</definedName>
    <definedName name="Macro6" localSheetId="5">#REF!</definedName>
    <definedName name="Macro6" localSheetId="4">#REF!</definedName>
    <definedName name="Macro6" localSheetId="3">#REF!</definedName>
    <definedName name="Macro6">#REF!</definedName>
    <definedName name="Macro7" localSheetId="5">#REF!</definedName>
    <definedName name="Macro7" localSheetId="4">#REF!</definedName>
    <definedName name="Macro7" localSheetId="3">#REF!</definedName>
    <definedName name="Macro7">#REF!</definedName>
    <definedName name="Macro8" localSheetId="5">#REF!</definedName>
    <definedName name="Macro8" localSheetId="4">#REF!</definedName>
    <definedName name="Macro8" localSheetId="3">#REF!</definedName>
    <definedName name="Macro8">#REF!</definedName>
    <definedName name="Macro9" localSheetId="5">#REF!</definedName>
    <definedName name="Macro9" localSheetId="4">#REF!</definedName>
    <definedName name="Macro9" localSheetId="3">#REF!</definedName>
    <definedName name="Macro9">#REF!</definedName>
    <definedName name="MAURICIO" localSheetId="5">[2]PROYECTOS!#REF!</definedName>
    <definedName name="MAURICIO" localSheetId="4">[2]PROYECTOS!#REF!</definedName>
    <definedName name="MAURICIO" localSheetId="3">[2]PROYECTOS!#REF!</definedName>
    <definedName name="MAURICIO">[2]PROYECTOS!#REF!</definedName>
    <definedName name="n" localSheetId="5">#REF!</definedName>
    <definedName name="n" localSheetId="4">#REF!</definedName>
    <definedName name="n" localSheetId="3">#REF!</definedName>
    <definedName name="n">#REF!</definedName>
    <definedName name="NEW" localSheetId="5">[2]PROYECTOS!#REF!</definedName>
    <definedName name="NEW" localSheetId="4">[2]PROYECTOS!#REF!</definedName>
    <definedName name="NEW" localSheetId="3">[2]PROYECTOS!#REF!</definedName>
    <definedName name="NEW">[2]PROYECTOS!#REF!</definedName>
    <definedName name="NombreTabla">"Dummy"</definedName>
    <definedName name="ñ" localSheetId="5">[2]PROYECTOS!#REF!</definedName>
    <definedName name="ñ" localSheetId="4">[2]PROYECTOS!#REF!</definedName>
    <definedName name="ñ" localSheetId="3">[2]PROYECTOS!#REF!</definedName>
    <definedName name="ñ">[2]PROYECTOS!#REF!</definedName>
    <definedName name="pp" localSheetId="5">#REF!</definedName>
    <definedName name="pp" localSheetId="4">#REF!</definedName>
    <definedName name="pp" localSheetId="3">#REF!</definedName>
    <definedName name="pp">#REF!</definedName>
    <definedName name="PRESUP" localSheetId="5">#REF!</definedName>
    <definedName name="PRESUP" localSheetId="4">#REF!</definedName>
    <definedName name="PRESUP" localSheetId="3">#REF!</definedName>
    <definedName name="PRESUP">#REF!</definedName>
    <definedName name="q" localSheetId="5">#REF!</definedName>
    <definedName name="q" localSheetId="4">#REF!</definedName>
    <definedName name="q" localSheetId="3">#REF!</definedName>
    <definedName name="q">#REF!</definedName>
    <definedName name="QQQQQQQQ" hidden="1">{"Acum Div 3",#N/A,FALSE,"Acum Diversos 3"}</definedName>
    <definedName name="REAL" localSheetId="5">#REF!</definedName>
    <definedName name="REAL" localSheetId="4">#REF!</definedName>
    <definedName name="REAL" localSheetId="3">#REF!</definedName>
    <definedName name="REAL">#REF!</definedName>
    <definedName name="RECMESACTUAL" localSheetId="5">OFFSET(#REF!,,,#REF!+1,#REF!)</definedName>
    <definedName name="RECMESACTUAL" localSheetId="4">OFFSET(#REF!,,,#REF!+1,#REF!)</definedName>
    <definedName name="RECMESACTUAL" localSheetId="3">OFFSET(#REF!,,,#REF!+1,#REF!)</definedName>
    <definedName name="RECMESACTUAL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 localSheetId="3">OFFSET(#REF!,,,#REF!+1,#REF!)</definedName>
    <definedName name="RECMESAÑOATRAS">OFFSET(#REF!,,,#REF!+1,#REF!)</definedName>
    <definedName name="Recover" localSheetId="5">#REF!</definedName>
    <definedName name="Recover" localSheetId="4">#REF!</definedName>
    <definedName name="Recover" localSheetId="3">#REF!</definedName>
    <definedName name="Recover">#REF!</definedName>
    <definedName name="RECPLANAÑOACTUAL" localSheetId="5">OFFSET(#REF!,,,#REF!+1,#REF!)</definedName>
    <definedName name="RECPLANAÑOACTUAL" localSheetId="4">OFFSET(#REF!,,,#REF!+1,#REF!)</definedName>
    <definedName name="RECPLANAÑOACTUAL" localSheetId="3">OFFSET(#REF!,,,#REF!+1,#REF!)</definedName>
    <definedName name="RECPLANAÑOACTUAL">OFFSET(#REF!,,,#REF!+1,#REF!)</definedName>
    <definedName name="REEMESACTUAL" localSheetId="5">OFFSET(#REF!,,,#REF!+1,#REF!)</definedName>
    <definedName name="REEMESACTUAL" localSheetId="4">OFFSET(#REF!,,,#REF!+1,#REF!)</definedName>
    <definedName name="REEMESACTUAL" localSheetId="3">OFFSET(#REF!,,,#REF!+1,#REF!)</definedName>
    <definedName name="REEMESACTUAL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 localSheetId="3">OFFSET(#REF!,,,#REF!+1,#REF!)</definedName>
    <definedName name="REEMESAÑOATRAS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 localSheetId="3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5">[2]PROYECTOS!#REF!</definedName>
    <definedName name="s" localSheetId="4">[2]PROYECTOS!#REF!</definedName>
    <definedName name="s" localSheetId="3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5">#REF!</definedName>
    <definedName name="SRC_Budget_Name" localSheetId="4">#REF!</definedName>
    <definedName name="SRC_Budget_Name" localSheetId="3">#REF!</definedName>
    <definedName name="SRC_Budget_Name">#REF!</definedName>
    <definedName name="ssss" hidden="1">{#N/A,#N/A,FALSE,"Património"}</definedName>
    <definedName name="t" localSheetId="5">#REF!</definedName>
    <definedName name="t" localSheetId="4">#REF!</definedName>
    <definedName name="t" localSheetId="3">#REF!</definedName>
    <definedName name="t">#REF!</definedName>
    <definedName name="TENSIÓN" localSheetId="5">#REF!</definedName>
    <definedName name="TENSIÓN" localSheetId="4">#REF!</definedName>
    <definedName name="TENSIÓN" localSheetId="3">#REF!</definedName>
    <definedName name="TENSIÓN">#REF!</definedName>
    <definedName name="u" localSheetId="5">[2]PROYECTOS!#REF!</definedName>
    <definedName name="u" localSheetId="4">[2]PROYECTOS!#REF!</definedName>
    <definedName name="u" localSheetId="3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5">[2]PROYECTOS!#REF!</definedName>
    <definedName name="y" localSheetId="4">[2]PROYECTOS!#REF!</definedName>
    <definedName name="y" localSheetId="3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9" l="1"/>
  <c r="D6" i="13"/>
  <c r="D5" i="14"/>
  <c r="D64" i="1"/>
  <c r="D48" i="1"/>
  <c r="D35" i="1"/>
  <c r="E43" i="3"/>
  <c r="E39" i="3"/>
  <c r="F22" i="3"/>
  <c r="E22" i="3"/>
  <c r="E20" i="3"/>
  <c r="E17" i="3"/>
  <c r="E11" i="3"/>
  <c r="I67" i="1"/>
  <c r="H67" i="1"/>
  <c r="F67" i="1"/>
  <c r="E67" i="1"/>
  <c r="I66" i="1"/>
  <c r="H66" i="1"/>
  <c r="F66" i="1"/>
  <c r="E66" i="1"/>
  <c r="I65" i="1"/>
  <c r="H65" i="1"/>
  <c r="F65" i="1"/>
  <c r="E65" i="1"/>
  <c r="I57" i="1"/>
  <c r="I56" i="1"/>
  <c r="I55" i="1"/>
  <c r="I54" i="1"/>
  <c r="I53" i="1"/>
  <c r="I52" i="1"/>
  <c r="G27" i="1"/>
  <c r="G25" i="1"/>
  <c r="E24" i="1"/>
  <c r="E26" i="1" s="1"/>
  <c r="G26" i="1" s="1"/>
  <c r="E23" i="1"/>
  <c r="G23" i="1" s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24" i="1" l="1"/>
</calcChain>
</file>

<file path=xl/sharedStrings.xml><?xml version="1.0" encoding="utf-8"?>
<sst xmlns="http://schemas.openxmlformats.org/spreadsheetml/2006/main" count="299" uniqueCount="253">
  <si>
    <t>Total</t>
  </si>
  <si>
    <t>31/06/2022</t>
  </si>
  <si>
    <t>-</t>
  </si>
  <si>
    <t>Δ %</t>
  </si>
  <si>
    <t xml:space="preserve">Capital </t>
  </si>
  <si>
    <t xml:space="preserve">TOTAL </t>
  </si>
  <si>
    <t>Index</t>
  </si>
  <si>
    <t>Income Statement</t>
  </si>
  <si>
    <t>Consolidated income statement</t>
  </si>
  <si>
    <t>Investments</t>
  </si>
  <si>
    <t>Net Financial Debt</t>
  </si>
  <si>
    <t>Cash Flows</t>
  </si>
  <si>
    <t>Balance Sheet</t>
  </si>
  <si>
    <t>Operating expenses</t>
  </si>
  <si>
    <t>Results by business June 2022</t>
  </si>
  <si>
    <t>Consolidated Financial Statements</t>
  </si>
  <si>
    <t>Consolidated Income Statement</t>
  </si>
  <si>
    <t>Revenue</t>
  </si>
  <si>
    <t xml:space="preserve">Own work performed on company assets </t>
  </si>
  <si>
    <t>Share of profits of companies accounted for using the equity method (with activities similar to those of the Group)</t>
  </si>
  <si>
    <t xml:space="preserve">Supplies </t>
  </si>
  <si>
    <t>Other operating income</t>
  </si>
  <si>
    <t xml:space="preserve">Staff costs </t>
  </si>
  <si>
    <t>Other operating expenses</t>
  </si>
  <si>
    <t>Gross operating result (EBITDA)</t>
  </si>
  <si>
    <t xml:space="preserve">Depreciation and amortisation charge for non-current assets </t>
  </si>
  <si>
    <t>Allocation to profit or loss of grants relating to non-financial assets</t>
  </si>
  <si>
    <t>Change in fair value of financial instruments</t>
  </si>
  <si>
    <t>Net operating profit</t>
  </si>
  <si>
    <t>Finance income</t>
  </si>
  <si>
    <t>Finance costs</t>
  </si>
  <si>
    <t>Changes in fair value of financial instruments</t>
  </si>
  <si>
    <t>Exchange differences</t>
  </si>
  <si>
    <t>Financial loss</t>
  </si>
  <si>
    <t>Profit before tax</t>
  </si>
  <si>
    <t>Income tax expense</t>
  </si>
  <si>
    <t>Consolidated profit for the period</t>
  </si>
  <si>
    <t>A) Consolidated profit attributable to the parent</t>
  </si>
  <si>
    <t>B) Consolidated profit attributable to non-controlling interests</t>
  </si>
  <si>
    <t>Revenues</t>
  </si>
  <si>
    <t>Share of profits of companies accounted for using the equity method</t>
  </si>
  <si>
    <t>Gross operating profit (EBITDA)</t>
  </si>
  <si>
    <t>Net operating profit (EBIT)</t>
  </si>
  <si>
    <t>January - June</t>
  </si>
  <si>
    <t>April - June</t>
  </si>
  <si>
    <t>Profit for the year (1H22)</t>
  </si>
  <si>
    <t>Profit for the year (1H21)</t>
  </si>
  <si>
    <t>Operating Expenses Evolution</t>
  </si>
  <si>
    <t>Supplies and other operating expenses</t>
  </si>
  <si>
    <t>Staff costs</t>
  </si>
  <si>
    <t>TOTAL OPERATING EXPENSES</t>
  </si>
  <si>
    <t>Intangible assets</t>
  </si>
  <si>
    <t>Property, plant and equipment</t>
  </si>
  <si>
    <t>Investment properties</t>
  </si>
  <si>
    <t>Investments accounted for using the equity method</t>
  </si>
  <si>
    <t>Non -current financial assets and derivatives</t>
  </si>
  <si>
    <t>Deferred tax assets</t>
  </si>
  <si>
    <t>Other non -current assets</t>
  </si>
  <si>
    <t>Non -current assets</t>
  </si>
  <si>
    <t>Inventories</t>
  </si>
  <si>
    <t>Trade and other receivables</t>
  </si>
  <si>
    <t>Current financial assets and derivatives</t>
  </si>
  <si>
    <t>Cash and cash equivalents</t>
  </si>
  <si>
    <t>Current assets</t>
  </si>
  <si>
    <t>Total assets</t>
  </si>
  <si>
    <t>Shareholders' equity</t>
  </si>
  <si>
    <t>Reserves</t>
  </si>
  <si>
    <t>Treasury shares and own equity instruments ( - )</t>
  </si>
  <si>
    <t>Profit for the year attributable to the Parent</t>
  </si>
  <si>
    <t>Interim dividend</t>
  </si>
  <si>
    <t>Adjustments due to changes in value</t>
  </si>
  <si>
    <t>Non -controlling interests</t>
  </si>
  <si>
    <t>Equity</t>
  </si>
  <si>
    <t>Grants and other</t>
  </si>
  <si>
    <t>Non -current provisions</t>
  </si>
  <si>
    <t>Non -current financial liabilities and derivatives</t>
  </si>
  <si>
    <t>Deferred tax liabilities</t>
  </si>
  <si>
    <t>Other non -current liabilities</t>
  </si>
  <si>
    <t>Non -current liabilities</t>
  </si>
  <si>
    <t>Current financial liabilities and derivatives</t>
  </si>
  <si>
    <t>Trade and other payables</t>
  </si>
  <si>
    <t>Current provisions</t>
  </si>
  <si>
    <t>Current liabilities</t>
  </si>
  <si>
    <t>Total liabilities</t>
  </si>
  <si>
    <r>
      <t xml:space="preserve">Net Financial Debt </t>
    </r>
    <r>
      <rPr>
        <b/>
        <vertAlign val="superscript"/>
        <sz val="12"/>
        <color rgb="FFFFFFFF"/>
        <rFont val="Barlow Semi Condensed"/>
      </rPr>
      <t>(*)</t>
    </r>
  </si>
  <si>
    <t>(*) Debt classified according to its original contracting, without considering short-term transfers.</t>
  </si>
  <si>
    <t>Non-current debt securities</t>
  </si>
  <si>
    <t>Long-term loans</t>
  </si>
  <si>
    <t>Total gross financial debt</t>
  </si>
  <si>
    <t>Total net financial debt</t>
  </si>
  <si>
    <t>Euros</t>
  </si>
  <si>
    <t>Foreign currency</t>
  </si>
  <si>
    <t>Management and operation of electricity infrastructures in Spain</t>
  </si>
  <si>
    <t>Management and operation of electricity infrastructures abroad</t>
  </si>
  <si>
    <t>Satellite business</t>
  </si>
  <si>
    <t>Other investments</t>
  </si>
  <si>
    <t>Fibre optic</t>
  </si>
  <si>
    <t>Adjustments to profit (*)</t>
  </si>
  <si>
    <t>Other cash flows from operating activities (**)</t>
  </si>
  <si>
    <t>Changes in working capital</t>
  </si>
  <si>
    <t>Cash flows from operating activities</t>
  </si>
  <si>
    <t>Changes to suppliers of fixed assets</t>
  </si>
  <si>
    <t>Changes in other assets and liabilities</t>
  </si>
  <si>
    <t>Free cash flow for shareholders</t>
  </si>
  <si>
    <t>Dividends paid</t>
  </si>
  <si>
    <t>Movements not entailing cash flows (***)</t>
  </si>
  <si>
    <t>Change in net financial debt (*)</t>
  </si>
  <si>
    <t xml:space="preserve">(*) Basically, depreciation of non-current assets, grants relating to non-financial assets and share of profits of companies accounted for using the equity method. </t>
  </si>
  <si>
    <t xml:space="preserve">(**) Primarily includes inflows or outflows of cash relating to corporation tax, interest and dividends received. </t>
  </si>
  <si>
    <t>(***) Mainly includes variations in the exchange rate and adjustments for amortised cost</t>
  </si>
  <si>
    <t>Operating cash flow after taxes (FFO)</t>
  </si>
  <si>
    <t>Results by business June 2023</t>
  </si>
  <si>
    <t>3.649,3</t>
  </si>
  <si>
    <t>357,6</t>
  </si>
  <si>
    <t>4.007,0</t>
  </si>
  <si>
    <t>1.509,5</t>
  </si>
  <si>
    <t>491,2</t>
  </si>
  <si>
    <t>2.000,6</t>
  </si>
  <si>
    <t>5.158,8</t>
  </si>
  <si>
    <t>848,8</t>
  </si>
  <si>
    <t>6.007,6</t>
  </si>
  <si>
    <t>(1.656,6)</t>
  </si>
  <si>
    <t>(38,3)</t>
  </si>
  <si>
    <t>(1.694,9)</t>
  </si>
  <si>
    <t>3.502,2</t>
  </si>
  <si>
    <t>810,5</t>
  </si>
  <si>
    <t>4.312,7</t>
  </si>
  <si>
    <t>353,5</t>
  </si>
  <si>
    <t>202,8</t>
  </si>
  <si>
    <t>74,3%</t>
  </si>
  <si>
    <t>239,4</t>
  </si>
  <si>
    <t>117,2</t>
  </si>
  <si>
    <t>1,5</t>
  </si>
  <si>
    <t>15,7</t>
  </si>
  <si>
    <t>(90,5%)</t>
  </si>
  <si>
    <t>0,5</t>
  </si>
  <si>
    <t>9,2</t>
  </si>
  <si>
    <t>38,4</t>
  </si>
  <si>
    <t>33,1</t>
  </si>
  <si>
    <t>15,9%</t>
  </si>
  <si>
    <t>9,0</t>
  </si>
  <si>
    <t>15,5</t>
  </si>
  <si>
    <t>5,3</t>
  </si>
  <si>
    <t>2,7</t>
  </si>
  <si>
    <t>96,4%</t>
  </si>
  <si>
    <t>3,8</t>
  </si>
  <si>
    <t>1,4</t>
  </si>
  <si>
    <t>14,8</t>
  </si>
  <si>
    <t>19,1</t>
  </si>
  <si>
    <t>(22,3%)</t>
  </si>
  <si>
    <t>6,1</t>
  </si>
  <si>
    <t>8,9</t>
  </si>
  <si>
    <t>413,5</t>
  </si>
  <si>
    <t>273,4</t>
  </si>
  <si>
    <t>51,2%</t>
  </si>
  <si>
    <t>258,7</t>
  </si>
  <si>
    <t>152,1</t>
  </si>
  <si>
    <t>104,3%</t>
  </si>
  <si>
    <t>(94,7%)</t>
  </si>
  <si>
    <t>(42,0%)</t>
  </si>
  <si>
    <t>173,8%</t>
  </si>
  <si>
    <t>(31,6%)</t>
  </si>
  <si>
    <t>70,1%</t>
  </si>
  <si>
    <t>488,1</t>
  </si>
  <si>
    <t>479,7</t>
  </si>
  <si>
    <t>1,7%</t>
  </si>
  <si>
    <t>266,5</t>
  </si>
  <si>
    <t>281,4</t>
  </si>
  <si>
    <t>(5,3%)</t>
  </si>
  <si>
    <t>(122,3)</t>
  </si>
  <si>
    <t>(140,6)</t>
  </si>
  <si>
    <t>(13,0%)</t>
  </si>
  <si>
    <t>632,3</t>
  </si>
  <si>
    <t>620,5</t>
  </si>
  <si>
    <t>1,9%</t>
  </si>
  <si>
    <t>(344,5)</t>
  </si>
  <si>
    <t>144,8</t>
  </si>
  <si>
    <t>287,8</t>
  </si>
  <si>
    <t>765,3</t>
  </si>
  <si>
    <t>(62,4%)</t>
  </si>
  <si>
    <t>(413,5)</t>
  </si>
  <si>
    <t>(273,4)</t>
  </si>
  <si>
    <t>(37,1)</t>
  </si>
  <si>
    <t>(13,7)</t>
  </si>
  <si>
    <t>170,7%</t>
  </si>
  <si>
    <t>626,2</t>
  </si>
  <si>
    <t>995,3</t>
  </si>
  <si>
    <t>(37,1%)</t>
  </si>
  <si>
    <t>463,4</t>
  </si>
  <si>
    <t>1.473,5</t>
  </si>
  <si>
    <t>(68,5%)</t>
  </si>
  <si>
    <t>(151,0)</t>
  </si>
  <si>
    <t>(151,7)</t>
  </si>
  <si>
    <t>(0,4%)</t>
  </si>
  <si>
    <t>8,8</t>
  </si>
  <si>
    <t>(48,6)</t>
  </si>
  <si>
    <t>(118,0%)</t>
  </si>
  <si>
    <t>(321,2)</t>
  </si>
  <si>
    <t>(1.273,2)</t>
  </si>
  <si>
    <t>(74,8%)</t>
  </si>
  <si>
    <t>240,9</t>
  </si>
  <si>
    <t>237,9</t>
  </si>
  <si>
    <t>1,3%</t>
  </si>
  <si>
    <t>130,0</t>
  </si>
  <si>
    <t>132,1</t>
  </si>
  <si>
    <t>(1,6%)</t>
  </si>
  <si>
    <t>(101,2)</t>
  </si>
  <si>
    <t>(97,3)</t>
  </si>
  <si>
    <t>4,0%</t>
  </si>
  <si>
    <t>269,7</t>
  </si>
  <si>
    <t>272,8</t>
  </si>
  <si>
    <t>(1,1%)</t>
  </si>
  <si>
    <t>(53,8)</t>
  </si>
  <si>
    <t>143,0</t>
  </si>
  <si>
    <t>(137,6%)</t>
  </si>
  <si>
    <t>215,9</t>
  </si>
  <si>
    <t>415,7</t>
  </si>
  <si>
    <t>(48,1%)</t>
  </si>
  <si>
    <t>(258,7)</t>
  </si>
  <si>
    <t>(152,1)</t>
  </si>
  <si>
    <t>52,7</t>
  </si>
  <si>
    <t>(2,8)</t>
  </si>
  <si>
    <t>100,0</t>
  </si>
  <si>
    <t>987,9</t>
  </si>
  <si>
    <t>(89,9%)</t>
  </si>
  <si>
    <t>109,8</t>
  </si>
  <si>
    <t>1.248,7</t>
  </si>
  <si>
    <t>(91,2%)</t>
  </si>
  <si>
    <t>(3,9)</t>
  </si>
  <si>
    <t>(4,6)</t>
  </si>
  <si>
    <t>(16,1%)</t>
  </si>
  <si>
    <t>17,0</t>
  </si>
  <si>
    <t>(30,5)</t>
  </si>
  <si>
    <t>(155,7%)</t>
  </si>
  <si>
    <t>(122,9)</t>
  </si>
  <si>
    <t>(1.213,6)</t>
  </si>
  <si>
    <t>31/06/2023</t>
  </si>
  <si>
    <t>2023/2022</t>
  </si>
  <si>
    <t xml:space="preserve">Note: Short term finantial investment in the monetary market have been considered as lower net debt. These investmentes reaches 300 million euros in 2023 and 700 millon euros in 2022.  </t>
  </si>
  <si>
    <r>
      <t xml:space="preserve">In the </t>
    </r>
    <r>
      <rPr>
        <i/>
        <sz val="8"/>
        <color theme="2" tint="-0.749992370372631"/>
        <rFont val="Barlow Semi Condensed"/>
      </rPr>
      <t>Cash Flow Statement</t>
    </r>
    <r>
      <rPr>
        <sz val="8"/>
        <color theme="2" tint="-0.749992370372631"/>
        <rFont val="Barlow Semi Condensed"/>
      </rPr>
      <t xml:space="preserve">, included in the </t>
    </r>
    <r>
      <rPr>
        <i/>
        <sz val="8"/>
        <color theme="2" tint="-0.749992370372631"/>
        <rFont val="Barlow Semi Condensed"/>
      </rPr>
      <t>Annex of the 1H23 Finantial Reults Report</t>
    </r>
    <r>
      <rPr>
        <sz val="8"/>
        <color theme="2" tint="-0.749992370372631"/>
        <rFont val="Barlow Semi Condensed"/>
      </rPr>
      <t>, this figure is considered as an investment payment.</t>
    </r>
  </si>
  <si>
    <t xml:space="preserve">(million euros) </t>
  </si>
  <si>
    <t xml:space="preserve">ASSETS (million euros) </t>
  </si>
  <si>
    <t>LIABILITIES (million euros)</t>
  </si>
  <si>
    <t>Management and Operation of Electricity Infrastructures</t>
  </si>
  <si>
    <t>Domestic</t>
  </si>
  <si>
    <t>International</t>
  </si>
  <si>
    <t>Telecommunications</t>
  </si>
  <si>
    <t>Satellite</t>
  </si>
  <si>
    <t>Fibre Optic</t>
  </si>
  <si>
    <t>Other Businesses,
Corp. and Adjustments</t>
  </si>
  <si>
    <t xml:space="preserve"> </t>
  </si>
  <si>
    <t>Other equity instruments</t>
  </si>
  <si>
    <t>Cash and other cash equivalents and 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</si>
</sst>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0.00%;\(0.00%\)"/>
    <numFmt numFmtId="169" formatCode="#,##0;\(#,##0\)"/>
    <numFmt numFmtId="170" formatCode="0.0%;\(0.0%\)"/>
    <numFmt numFmtId="171" formatCode="#,##0.0"/>
    <numFmt numFmtId="172" formatCode="#,##0\ [$€-C0A];\-#,##0\ [$€-C0A]"/>
    <numFmt numFmtId="173" formatCode="[$S/.-280A]\ #,##0"/>
    <numFmt numFmtId="174" formatCode="&quot;  &quot;"/>
    <numFmt numFmtId="175" formatCode="\$\ #,##0\ "/>
    <numFmt numFmtId="176" formatCode="\$\ #,##0.00\ \b\l\n"/>
    <numFmt numFmtId="177" formatCode="_-* #,##0.00\ _F_-;\-* #,##0.00\ _F_-;_-* &quot;-&quot;??\ _F_-;_-@_-"/>
    <numFmt numFmtId="178" formatCode="#,##0.0\);\(#,##0.0\)"/>
    <numFmt numFmtId="179" formatCode="yyyy"/>
    <numFmt numFmtId="180" formatCode="_-* #,##0.00\ [$€]_-;\-* #,##0.00\ [$€]_-;_-* &quot;-&quot;??\ [$€]_-;_-@_-"/>
    <numFmt numFmtId="181" formatCode="#,##0.000_);\(#,##0.000\)"/>
    <numFmt numFmtId="182" formatCode="_ * #,##0_)&quot;$&quot;_ ;_ * \(#,##0\)&quot;$&quot;_ ;_ * &quot;-&quot;_)&quot;$&quot;_ ;_ @_ "/>
    <numFmt numFmtId="183" formatCode="_ * #,##0.00_)&quot;$&quot;_ ;_ * \(#,##0.00\)&quot;$&quot;_ ;_ * &quot;-&quot;??_)&quot;$&quot;_ ;_ @_ "/>
    <numFmt numFmtId="184" formatCode="#,##0.00\ \x"/>
    <numFmt numFmtId="185" formatCode="_-* #,##0.00_-;[Red]\ \(#,##0.00\);_-* &quot;-&quot;??_-;_-@_-"/>
    <numFmt numFmtId="186" formatCode="_-0.0%_-"/>
    <numFmt numFmtId="187" formatCode="###,000"/>
    <numFmt numFmtId="188" formatCode="#,##0.0,,;\(#,##0.0,,\)"/>
    <numFmt numFmtId="189" formatCode="#,##0.0,;\(#,##0.0,\)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sz val="21"/>
      <color rgb="FF202124"/>
      <name val="Inherit"/>
    </font>
    <font>
      <sz val="10"/>
      <color rgb="FF757171"/>
      <name val="Barlow Semi Condensed"/>
    </font>
    <font>
      <i/>
      <sz val="10"/>
      <color theme="0" tint="-0.499984740745262"/>
      <name val="Barlow Semi Condensed"/>
    </font>
    <font>
      <b/>
      <i/>
      <sz val="10"/>
      <color rgb="FF006699"/>
      <name val="Barlow Semi Condensed"/>
    </font>
    <font>
      <b/>
      <i/>
      <sz val="10"/>
      <color theme="0" tint="-0.499984740745262"/>
      <name val="Barlow Semi Condensed"/>
    </font>
    <font>
      <i/>
      <sz val="8"/>
      <color theme="2" tint="-0.749992370372631"/>
      <name val="Barlow Semi Condensed"/>
    </font>
    <font>
      <b/>
      <i/>
      <sz val="10"/>
      <color rgb="FF757171"/>
      <name val="Barlow Semi Condensed"/>
    </font>
    <font>
      <b/>
      <i/>
      <sz val="9"/>
      <color rgb="FF006699"/>
      <name val="Barlow Semi Condensed"/>
    </font>
  </fonts>
  <fills count="132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2" fillId="0" borderId="0"/>
    <xf numFmtId="9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33" fillId="6" borderId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50" borderId="17" applyNumberFormat="0">
      <protection locked="0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0" fillId="17" borderId="0" applyNumberFormat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64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6" fillId="6" borderId="0"/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33" fillId="6" borderId="0"/>
    <xf numFmtId="0" fontId="1" fillId="0" borderId="0"/>
    <xf numFmtId="9" fontId="33" fillId="0" borderId="0" applyFont="0" applyFill="0" applyBorder="0" applyAlignment="0" applyProtection="0"/>
    <xf numFmtId="0" fontId="40" fillId="17" borderId="0" applyNumberFormat="0" applyBorder="0" applyAlignment="0" applyProtection="0"/>
    <xf numFmtId="0" fontId="49" fillId="25" borderId="0" applyNumberFormat="0" applyBorder="0" applyAlignment="0" applyProtection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1" fillId="0" borderId="0"/>
    <xf numFmtId="9" fontId="1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54" borderId="7"/>
    <xf numFmtId="9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33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0" fillId="27" borderId="8" applyNumberFormat="0" applyAlignment="0" applyProtection="0"/>
    <xf numFmtId="0" fontId="36" fillId="31" borderId="15" applyNumberFormat="0" applyProtection="0">
      <alignment horizontal="left" vertical="top" indent="1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72" fontId="70" fillId="0" borderId="0"/>
    <xf numFmtId="0" fontId="17" fillId="0" borderId="0"/>
    <xf numFmtId="0" fontId="68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82" fillId="0" borderId="0" applyFill="0" applyBorder="0" applyProtection="0">
      <alignment horizontal="left"/>
    </xf>
    <xf numFmtId="49" fontId="83" fillId="0" borderId="29">
      <alignment horizontal="left" vertical="top" indent="1"/>
    </xf>
    <xf numFmtId="49" fontId="84" fillId="0" borderId="0" applyFill="0" applyBorder="0" applyProtection="0">
      <alignment horizontal="left" indent="2"/>
    </xf>
    <xf numFmtId="49" fontId="83" fillId="0" borderId="0" applyNumberFormat="0">
      <alignment horizontal="left" indent="1"/>
    </xf>
    <xf numFmtId="49" fontId="85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33" fillId="6" borderId="0"/>
    <xf numFmtId="0" fontId="42" fillId="27" borderId="9" applyNumberFormat="0" applyAlignment="0" applyProtection="0"/>
    <xf numFmtId="0" fontId="45" fillId="0" borderId="11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17" fillId="0" borderId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3" fillId="6" borderId="0"/>
    <xf numFmtId="9" fontId="17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17" fillId="4" borderId="8" applyNumberFormat="0" applyProtection="0">
      <alignment horizontal="left" vertical="center"/>
    </xf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3" fillId="19" borderId="10" applyNumberFormat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65" fontId="1" fillId="0" borderId="0" applyFont="0" applyFill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0" fillId="90" borderId="35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9" fillId="7" borderId="0" applyNumberFormat="0" applyBorder="0" applyAlignment="0" applyProtection="0"/>
    <xf numFmtId="0" fontId="39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9" fillId="10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39" fillId="11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9" fillId="7" borderId="0" applyNumberFormat="0" applyBorder="0" applyAlignment="0" applyProtection="0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7" borderId="9" applyNumberFormat="0" applyAlignment="0" applyProtection="0"/>
    <xf numFmtId="0" fontId="43" fillId="19" borderId="10" applyNumberFormat="0" applyAlignment="0" applyProtection="0"/>
    <xf numFmtId="0" fontId="40" fillId="17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25" borderId="9" applyNumberFormat="0" applyAlignment="0" applyProtection="0"/>
    <xf numFmtId="0" fontId="49" fillId="0" borderId="14" applyNumberFormat="0" applyFill="0" applyAlignment="0" applyProtection="0"/>
    <xf numFmtId="0" fontId="49" fillId="25" borderId="0" applyNumberFormat="0" applyBorder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9" fontId="33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33" fillId="0" borderId="0" applyFont="0" applyFill="0" applyBorder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7" fillId="0" borderId="0"/>
    <xf numFmtId="0" fontId="17" fillId="0" borderId="0"/>
    <xf numFmtId="174" fontId="33" fillId="0" borderId="0">
      <protection hidden="1"/>
    </xf>
    <xf numFmtId="174" fontId="33" fillId="0" borderId="0">
      <protection hidden="1"/>
    </xf>
    <xf numFmtId="175" fontId="17" fillId="0" borderId="0">
      <alignment horizontal="center"/>
    </xf>
    <xf numFmtId="176" fontId="17" fillId="0" borderId="0">
      <alignment horizontal="center"/>
    </xf>
    <xf numFmtId="0" fontId="91" fillId="0" borderId="30" applyAlignment="0" applyProtection="0"/>
    <xf numFmtId="177" fontId="17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0" fontId="92" fillId="0" borderId="0"/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0" fontId="93" fillId="0" borderId="0">
      <protection locked="0"/>
    </xf>
    <xf numFmtId="179" fontId="94" fillId="116" borderId="36">
      <alignment horizontal="right" vertical="center"/>
      <protection hidden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38" fontId="33" fillId="115" borderId="0" applyNumberFormat="0" applyBorder="0" applyAlignment="0" applyProtection="0"/>
    <xf numFmtId="38" fontId="33" fillId="115" borderId="0" applyNumberFormat="0" applyBorder="0" applyAlignment="0" applyProtection="0"/>
    <xf numFmtId="0" fontId="95" fillId="0" borderId="0"/>
    <xf numFmtId="0" fontId="96" fillId="117" borderId="7" applyNumberFormat="0" applyFont="0" applyAlignment="0">
      <alignment horizontal="left" vertical="center"/>
    </xf>
    <xf numFmtId="0" fontId="97" fillId="0" borderId="0">
      <protection locked="0"/>
    </xf>
    <xf numFmtId="0" fontId="97" fillId="0" borderId="0">
      <protection locked="0"/>
    </xf>
    <xf numFmtId="0" fontId="98" fillId="0" borderId="31">
      <protection locked="0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33" fillId="0" borderId="0">
      <protection hidden="1"/>
    </xf>
    <xf numFmtId="184" fontId="33" fillId="0" borderId="0">
      <protection hidden="1"/>
    </xf>
    <xf numFmtId="0" fontId="99" fillId="0" borderId="0"/>
    <xf numFmtId="0" fontId="40" fillId="0" borderId="0"/>
    <xf numFmtId="0" fontId="17" fillId="0" borderId="0"/>
    <xf numFmtId="0" fontId="1" fillId="0" borderId="0"/>
    <xf numFmtId="0" fontId="33" fillId="0" borderId="0" applyNumberFormat="0"/>
    <xf numFmtId="167" fontId="100" fillId="0" borderId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98" fillId="0" borderId="29" applyNumberFormat="0" applyBorder="0" applyAlignment="0">
      <protection hidden="1"/>
    </xf>
    <xf numFmtId="0" fontId="98" fillId="0" borderId="29" applyNumberFormat="0" applyBorder="0" applyAlignment="0">
      <protection hidden="1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6" fontId="101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7" borderId="0" applyNumberFormat="0" applyProtection="0">
      <alignment horizontal="left" vertical="center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4" fontId="75" fillId="97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7" fillId="92" borderId="15" applyNumberFormat="0" applyProtection="0">
      <alignment horizontal="right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5" fillId="92" borderId="15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 wrapText="1"/>
    </xf>
    <xf numFmtId="4" fontId="81" fillId="96" borderId="15" applyNumberFormat="0" applyProtection="0">
      <alignment horizontal="right" vertical="center"/>
    </xf>
    <xf numFmtId="165" fontId="17" fillId="0" borderId="0" applyFont="0" applyFill="0" applyBorder="0" applyAlignment="0" applyProtection="0"/>
    <xf numFmtId="37" fontId="102" fillId="0" borderId="0" applyNumberFormat="0"/>
    <xf numFmtId="0" fontId="93" fillId="0" borderId="38">
      <protection locked="0"/>
    </xf>
    <xf numFmtId="0" fontId="93" fillId="0" borderId="38">
      <protection locked="0"/>
    </xf>
    <xf numFmtId="49" fontId="84" fillId="0" borderId="0">
      <alignment horizontal="left" vertical="center" indent="2"/>
    </xf>
    <xf numFmtId="49" fontId="84" fillId="0" borderId="0">
      <alignment horizontal="left" vertical="center" indent="2"/>
    </xf>
    <xf numFmtId="0" fontId="17" fillId="87" borderId="0"/>
    <xf numFmtId="0" fontId="33" fillId="6" borderId="0"/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33" fillId="0" borderId="0"/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93" fillId="0" borderId="38">
      <protection locked="0"/>
    </xf>
    <xf numFmtId="0" fontId="33" fillId="6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3" fillId="6" borderId="0"/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3" fillId="6" borderId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0" fontId="33" fillId="6" borderId="0"/>
    <xf numFmtId="4" fontId="17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4" fontId="33" fillId="46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17" fillId="44" borderId="16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3" fillId="6" borderId="0"/>
    <xf numFmtId="0" fontId="33" fillId="6" borderId="0"/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33" fillId="6" borderId="0"/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40" fillId="51" borderId="37" applyNumberFormat="0" applyFont="0" applyAlignment="0" applyProtection="0"/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185" fontId="98" fillId="0" borderId="32" applyBorder="0" applyAlignment="0">
      <protection locked="0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43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3" fillId="54" borderId="7"/>
    <xf numFmtId="0" fontId="33" fillId="6" borderId="0"/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0" fontId="91" fillId="0" borderId="30" applyAlignment="0" applyProtection="0"/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5" fillId="107" borderId="33" applyNumberFormat="0" applyProtection="0">
      <alignment horizontal="left" vertical="center" indent="1"/>
    </xf>
    <xf numFmtId="4" fontId="75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0" fillId="92" borderId="0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0" fillId="51" borderId="37" applyNumberFormat="0" applyFont="0" applyAlignment="0" applyProtection="0"/>
    <xf numFmtId="0" fontId="33" fillId="4" borderId="8" applyNumberFormat="0" applyProtection="0">
      <alignment horizontal="left" vertical="center" indent="1"/>
    </xf>
    <xf numFmtId="185" fontId="98" fillId="0" borderId="32" applyBorder="0" applyAlignment="0">
      <protection locked="0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6" borderId="0"/>
    <xf numFmtId="0" fontId="33" fillId="46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6" borderId="0"/>
    <xf numFmtId="0" fontId="33" fillId="6" borderId="0"/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33" fillId="6" borderId="0"/>
    <xf numFmtId="0" fontId="33" fillId="6" borderId="0"/>
    <xf numFmtId="4" fontId="33" fillId="31" borderId="9" applyNumberFormat="0" applyProtection="0">
      <alignment vertical="center"/>
    </xf>
    <xf numFmtId="0" fontId="33" fillId="6" borderId="0"/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6" borderId="0"/>
    <xf numFmtId="0" fontId="33" fillId="49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0" fontId="33" fillId="6" borderId="0"/>
    <xf numFmtId="0" fontId="33" fillId="6" borderId="0"/>
    <xf numFmtId="4" fontId="33" fillId="38" borderId="9" applyNumberFormat="0" applyProtection="0">
      <alignment horizontal="right" vertical="center"/>
    </xf>
    <xf numFmtId="0" fontId="33" fillId="6" borderId="0"/>
    <xf numFmtId="0" fontId="33" fillId="6" borderId="0"/>
    <xf numFmtId="4" fontId="33" fillId="32" borderId="9" applyNumberFormat="0" applyProtection="0">
      <alignment horizontal="left" vertical="center" indent="1"/>
    </xf>
    <xf numFmtId="0" fontId="33" fillId="6" borderId="0"/>
    <xf numFmtId="4" fontId="33" fillId="34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6" borderId="0"/>
    <xf numFmtId="4" fontId="33" fillId="43" borderId="16" applyNumberFormat="0" applyProtection="0">
      <alignment horizontal="left" vertical="center" indent="1"/>
    </xf>
    <xf numFmtId="0" fontId="33" fillId="6" borderId="0"/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3" fillId="6" borderId="0"/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33" fillId="6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91" fillId="0" borderId="3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6" borderId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33" fillId="6" borderId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6" borderId="0"/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33" fillId="54" borderId="7"/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91" fillId="0" borderId="3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185" fontId="98" fillId="0" borderId="32" applyBorder="0" applyAlignment="0">
      <protection locked="0"/>
    </xf>
    <xf numFmtId="185" fontId="98" fillId="0" borderId="32" applyBorder="0" applyAlignment="0">
      <protection locked="0"/>
    </xf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0" fontId="91" fillId="0" borderId="30" applyAlignment="0" applyProtection="0"/>
    <xf numFmtId="0" fontId="96" fillId="117" borderId="7" applyNumberFormat="0" applyFont="0" applyAlignment="0">
      <alignment horizontal="left" vertical="center"/>
    </xf>
    <xf numFmtId="10" fontId="33" fillId="52" borderId="7" applyNumberFormat="0" applyBorder="0" applyAlignment="0" applyProtection="0"/>
    <xf numFmtId="10" fontId="33" fillId="52" borderId="7" applyNumberFormat="0" applyBorder="0" applyAlignment="0" applyProtection="0"/>
    <xf numFmtId="0" fontId="40" fillId="51" borderId="37" applyNumberFormat="0" applyFont="0" applyAlignment="0" applyProtection="0"/>
    <xf numFmtId="0" fontId="40" fillId="51" borderId="37" applyNumberFormat="0" applyFont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4" fontId="75" fillId="92" borderId="34" applyNumberFormat="0" applyProtection="0">
      <alignment horizontal="left" vertical="center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0" fillId="108" borderId="34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6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43" borderId="16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36" borderId="16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53" fillId="52" borderId="7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7" fillId="53" borderId="16" applyNumberFormat="0" applyProtection="0">
      <alignment horizontal="left" vertical="center" indent="1"/>
    </xf>
    <xf numFmtId="0" fontId="33" fillId="54" borderId="7"/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52" borderId="7" applyNumberFormat="0" applyProtection="0">
      <alignment vertical="center"/>
    </xf>
    <xf numFmtId="0" fontId="33" fillId="54" borderId="7"/>
    <xf numFmtId="0" fontId="33" fillId="6" borderId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52" borderId="7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0" fontId="33" fillId="6" borderId="0"/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54" borderId="7"/>
    <xf numFmtId="0" fontId="33" fillId="6" borderId="0"/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33" fillId="6" borderId="0"/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6" borderId="0"/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3" fillId="6" borderId="0"/>
    <xf numFmtId="0" fontId="33" fillId="54" borderId="7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54" borderId="7"/>
    <xf numFmtId="0" fontId="33" fillId="6" borderId="0"/>
    <xf numFmtId="0" fontId="33" fillId="6" borderId="0"/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6" borderId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0" fontId="33" fillId="6" borderId="0"/>
    <xf numFmtId="4" fontId="33" fillId="88" borderId="9" applyNumberFormat="0" applyProtection="0">
      <alignment horizontal="left" vertical="center" indent="1"/>
    </xf>
    <xf numFmtId="0" fontId="33" fillId="6" borderId="0"/>
    <xf numFmtId="0" fontId="33" fillId="54" borderId="7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0" fontId="33" fillId="6" borderId="0"/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6" borderId="0"/>
    <xf numFmtId="0" fontId="33" fillId="6" borderId="0"/>
    <xf numFmtId="4" fontId="69" fillId="89" borderId="9" applyNumberFormat="0" applyProtection="0">
      <alignment horizontal="right" vertical="center"/>
    </xf>
    <xf numFmtId="0" fontId="33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0" fontId="33" fillId="49" borderId="15" applyNumberFormat="0" applyProtection="0">
      <alignment horizontal="left" vertical="top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5" fillId="51" borderId="15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3" fillId="44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0" fontId="48" fillId="25" borderId="9" applyNumberFormat="0" applyAlignment="0" applyProtection="0"/>
    <xf numFmtId="4" fontId="53" fillId="32" borderId="9" applyNumberFormat="0" applyProtection="0">
      <alignment vertical="center"/>
    </xf>
    <xf numFmtId="4" fontId="33" fillId="39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3" fillId="46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42" fillId="27" borderId="9" applyNumberFormat="0" applyAlignment="0" applyProtection="0"/>
    <xf numFmtId="0" fontId="33" fillId="48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72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71" fillId="32" borderId="15" applyNumberFormat="0" applyProtection="0">
      <alignment vertical="center"/>
    </xf>
    <xf numFmtId="0" fontId="33" fillId="24" borderId="9" applyNumberFormat="0" applyFont="0" applyAlignment="0" applyProtection="0"/>
    <xf numFmtId="4" fontId="33" fillId="38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5" borderId="16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4" fontId="37" fillId="53" borderId="16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24" borderId="9" applyNumberFormat="0" applyFont="0" applyAlignment="0" applyProtection="0"/>
    <xf numFmtId="4" fontId="33" fillId="88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33" fillId="36" borderId="16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3" fillId="24" borderId="9" applyNumberFormat="0" applyFont="0" applyAlignment="0" applyProtection="0"/>
    <xf numFmtId="4" fontId="69" fillId="8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4" fontId="37" fillId="53" borderId="16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43" borderId="16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0" fontId="34" fillId="44" borderId="18" applyBorder="0"/>
    <xf numFmtId="0" fontId="50" fillId="27" borderId="8" applyNumberFormat="0" applyAlignment="0" applyProtection="0"/>
    <xf numFmtId="4" fontId="33" fillId="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0" fontId="50" fillId="27" borderId="8" applyNumberFormat="0" applyAlignment="0" applyProtection="0"/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3" fillId="6" borderId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4" fontId="33" fillId="43" borderId="16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0" fontId="44" fillId="0" borderId="19" applyNumberFormat="0" applyFill="0" applyAlignment="0" applyProtection="0"/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48" fillId="25" borderId="9" applyNumberFormat="0" applyAlignment="0" applyProtection="0"/>
    <xf numFmtId="4" fontId="33" fillId="33" borderId="9" applyNumberFormat="0" applyProtection="0">
      <alignment horizontal="left" vertical="center" indent="1"/>
    </xf>
    <xf numFmtId="4" fontId="33" fillId="95" borderId="9" applyNumberFormat="0" applyProtection="0">
      <alignment horizontal="left" vertical="center" indent="1"/>
    </xf>
    <xf numFmtId="0" fontId="50" fillId="27" borderId="8" applyNumberFormat="0" applyAlignment="0" applyProtection="0"/>
    <xf numFmtId="0" fontId="33" fillId="46" borderId="15" applyNumberFormat="0" applyProtection="0">
      <alignment horizontal="left" vertical="top" indent="1"/>
    </xf>
    <xf numFmtId="0" fontId="33" fillId="46" borderId="15" applyNumberFormat="0" applyProtection="0">
      <alignment horizontal="left" vertical="top" indent="1"/>
    </xf>
    <xf numFmtId="0" fontId="33" fillId="4" borderId="8" applyNumberFormat="0" applyProtection="0">
      <alignment horizontal="left" vertical="center" indent="1"/>
    </xf>
    <xf numFmtId="0" fontId="44" fillId="0" borderId="19" applyNumberFormat="0" applyFill="0" applyAlignment="0" applyProtection="0"/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0" fontId="33" fillId="49" borderId="9" applyNumberFormat="0" applyProtection="0">
      <alignment horizontal="left" vertical="center" indent="1"/>
    </xf>
    <xf numFmtId="4" fontId="33" fillId="45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45" borderId="16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4" fontId="33" fillId="94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0" fontId="67" fillId="93" borderId="8" applyNumberFormat="0" applyProtection="0">
      <alignment horizontal="center" vertical="center" wrapText="1"/>
    </xf>
    <xf numFmtId="4" fontId="33" fillId="34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0" fontId="33" fillId="24" borderId="9" applyNumberFormat="0" applyFont="0" applyAlignment="0" applyProtection="0"/>
    <xf numFmtId="0" fontId="34" fillId="44" borderId="18" applyBorder="0"/>
    <xf numFmtId="0" fontId="33" fillId="48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5" fillId="51" borderId="15" applyNumberFormat="0" applyProtection="0">
      <alignment vertical="center"/>
    </xf>
    <xf numFmtId="0" fontId="33" fillId="49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5" borderId="9" applyNumberFormat="0" applyProtection="0">
      <alignment horizontal="right" vertical="center"/>
    </xf>
    <xf numFmtId="0" fontId="50" fillId="27" borderId="8" applyNumberFormat="0" applyAlignment="0" applyProtection="0"/>
    <xf numFmtId="4" fontId="17" fillId="44" borderId="16" applyNumberFormat="0" applyProtection="0">
      <alignment horizontal="left" vertical="center" indent="1"/>
    </xf>
    <xf numFmtId="0" fontId="33" fillId="6" borderId="0"/>
    <xf numFmtId="4" fontId="33" fillId="38" borderId="9" applyNumberFormat="0" applyProtection="0">
      <alignment horizontal="right" vertical="center"/>
    </xf>
    <xf numFmtId="4" fontId="71" fillId="92" borderId="15" applyNumberFormat="0" applyProtection="0">
      <alignment horizontal="left" vertical="center" indent="1"/>
    </xf>
    <xf numFmtId="0" fontId="33" fillId="6" borderId="0"/>
    <xf numFmtId="4" fontId="33" fillId="36" borderId="16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42" fillId="27" borderId="9" applyNumberFormat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3" fillId="35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3" fillId="32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38" borderId="9" applyNumberFormat="0" applyProtection="0">
      <alignment horizontal="right" vertical="center"/>
    </xf>
    <xf numFmtId="4" fontId="33" fillId="46" borderId="16" applyNumberFormat="0" applyProtection="0">
      <alignment horizontal="left" vertical="center" indent="1"/>
    </xf>
    <xf numFmtId="4" fontId="33" fillId="36" borderId="16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91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4" fontId="33" fillId="95" borderId="9" applyNumberFormat="0" applyProtection="0">
      <alignment horizontal="left" vertical="center" indent="1"/>
    </xf>
    <xf numFmtId="0" fontId="42" fillId="27" borderId="9" applyNumberFormat="0" applyAlignment="0" applyProtection="0"/>
    <xf numFmtId="4" fontId="33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3" fillId="45" borderId="16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4" fontId="35" fillId="47" borderId="15" applyNumberFormat="0" applyProtection="0">
      <alignment horizontal="left" vertical="center" indent="1"/>
    </xf>
    <xf numFmtId="0" fontId="34" fillId="44" borderId="18" applyBorder="0"/>
    <xf numFmtId="4" fontId="33" fillId="41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41" borderId="9" applyNumberFormat="0" applyProtection="0">
      <alignment horizontal="right" vertical="center"/>
    </xf>
    <xf numFmtId="4" fontId="38" fillId="50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0" fontId="33" fillId="45" borderId="15" applyNumberFormat="0" applyProtection="0">
      <alignment horizontal="left" vertical="top" indent="1"/>
    </xf>
    <xf numFmtId="4" fontId="33" fillId="42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33" fillId="6" borderId="0"/>
    <xf numFmtId="0" fontId="33" fillId="6" borderId="0"/>
    <xf numFmtId="0" fontId="33" fillId="6" borderId="0"/>
    <xf numFmtId="0" fontId="33" fillId="6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0" fontId="33" fillId="6" borderId="0"/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04" fillId="121" borderId="39" applyNumberFormat="0" applyProtection="0">
      <alignment horizontal="left" vertical="center" indent="1"/>
    </xf>
    <xf numFmtId="4" fontId="77" fillId="0" borderId="0" applyNumberFormat="0" applyProtection="0">
      <alignment horizontal="right" vertical="center"/>
    </xf>
    <xf numFmtId="4" fontId="105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3" fillId="0" borderId="9" applyNumberFormat="0" applyProtection="0">
      <alignment horizontal="right" vertical="center"/>
    </xf>
    <xf numFmtId="0" fontId="1" fillId="0" borderId="0"/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11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103" fillId="95" borderId="9" applyNumberFormat="0" applyProtection="0">
      <alignment horizontal="left" vertical="center" indent="1"/>
    </xf>
    <xf numFmtId="4" fontId="33" fillId="118" borderId="9" applyNumberFormat="0" applyProtection="0">
      <alignment vertical="center"/>
    </xf>
    <xf numFmtId="0" fontId="1" fillId="0" borderId="0"/>
    <xf numFmtId="0" fontId="33" fillId="0" borderId="0"/>
    <xf numFmtId="0" fontId="1" fillId="0" borderId="0"/>
    <xf numFmtId="4" fontId="33" fillId="31" borderId="9" applyNumberFormat="0" applyProtection="0">
      <alignment vertical="center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4" fontId="33" fillId="123" borderId="41" applyNumberFormat="0" applyProtection="0">
      <alignment horizontal="left" vertical="center" indent="1"/>
    </xf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33" fillId="125" borderId="41" applyNumberFormat="0" applyProtection="0">
      <alignment horizontal="right" vertical="center"/>
    </xf>
    <xf numFmtId="4" fontId="106" fillId="122" borderId="41" applyNumberFormat="0" applyProtection="0">
      <alignment horizontal="right" vertical="center"/>
    </xf>
    <xf numFmtId="0" fontId="33" fillId="6" borderId="0"/>
    <xf numFmtId="4" fontId="33" fillId="0" borderId="41" applyNumberFormat="0" applyProtection="0">
      <alignment horizontal="right" vertical="center"/>
    </xf>
    <xf numFmtId="4" fontId="33" fillId="124" borderId="41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07" fillId="0" borderId="0"/>
    <xf numFmtId="4" fontId="53" fillId="5" borderId="9" applyNumberFormat="0" applyProtection="0">
      <alignment horizontal="right" vertical="center"/>
    </xf>
    <xf numFmtId="0" fontId="33" fillId="6" borderId="0"/>
    <xf numFmtId="0" fontId="1" fillId="0" borderId="0"/>
    <xf numFmtId="0" fontId="33" fillId="6" borderId="0"/>
    <xf numFmtId="4" fontId="33" fillId="33" borderId="9" applyNumberFormat="0" applyProtection="0">
      <alignment horizontal="left" vertical="center" indent="1"/>
    </xf>
    <xf numFmtId="0" fontId="45" fillId="0" borderId="11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6" borderId="0"/>
    <xf numFmtId="0" fontId="1" fillId="0" borderId="0"/>
    <xf numFmtId="0" fontId="1" fillId="0" borderId="0"/>
    <xf numFmtId="0" fontId="1" fillId="0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0" fontId="33" fillId="6" borderId="0"/>
    <xf numFmtId="0" fontId="1" fillId="0" borderId="0"/>
    <xf numFmtId="4" fontId="33" fillId="33" borderId="9" applyNumberFormat="0" applyProtection="0">
      <alignment horizontal="left" vertical="center" indent="1"/>
    </xf>
    <xf numFmtId="0" fontId="33" fillId="6" borderId="0"/>
    <xf numFmtId="4" fontId="53" fillId="5" borderId="9" applyNumberFormat="0" applyProtection="0">
      <alignment horizontal="right" vertical="center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53" fillId="87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33" fillId="6" borderId="0"/>
    <xf numFmtId="4" fontId="33" fillId="32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0" fillId="17" borderId="0" applyNumberFormat="0" applyBorder="0" applyAlignment="0" applyProtection="0"/>
    <xf numFmtId="165" fontId="1" fillId="0" borderId="0" applyFont="0" applyFill="0" applyBorder="0" applyAlignment="0" applyProtection="0"/>
    <xf numFmtId="4" fontId="33" fillId="41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3" borderId="16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3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3" fillId="45" borderId="16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65" fillId="66" borderId="0" applyNumberFormat="0" applyBorder="0" applyAlignment="0" applyProtection="0"/>
    <xf numFmtId="0" fontId="65" fillId="70" borderId="0" applyNumberFormat="0" applyBorder="0" applyAlignment="0" applyProtection="0"/>
    <xf numFmtId="0" fontId="65" fillId="74" borderId="0" applyNumberFormat="0" applyBorder="0" applyAlignment="0" applyProtection="0"/>
    <xf numFmtId="0" fontId="65" fillId="78" borderId="0" applyNumberFormat="0" applyBorder="0" applyAlignment="0" applyProtection="0"/>
    <xf numFmtId="0" fontId="65" fillId="82" borderId="0" applyNumberFormat="0" applyBorder="0" applyAlignment="0" applyProtection="0"/>
    <xf numFmtId="0" fontId="65" fillId="86" borderId="0" applyNumberFormat="0" applyBorder="0" applyAlignment="0" applyProtection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8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3" fillId="118" borderId="9" applyNumberFormat="0" applyProtection="0">
      <alignment vertical="center"/>
    </xf>
    <xf numFmtId="4" fontId="69" fillId="120" borderId="9" applyNumberFormat="0" applyProtection="0">
      <alignment vertical="center"/>
    </xf>
    <xf numFmtId="4" fontId="103" fillId="95" borderId="9" applyNumberFormat="0" applyProtection="0">
      <alignment horizontal="left" vertical="center" indent="1"/>
    </xf>
    <xf numFmtId="4" fontId="53" fillId="119" borderId="9" applyNumberFormat="0" applyProtection="0">
      <alignment horizontal="right" vertical="center"/>
    </xf>
    <xf numFmtId="4" fontId="33" fillId="118" borderId="9" applyNumberFormat="0" applyProtection="0">
      <alignment horizontal="left" vertical="center" indent="1"/>
    </xf>
    <xf numFmtId="0" fontId="33" fillId="6" borderId="0"/>
    <xf numFmtId="0" fontId="33" fillId="6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57" fillId="56" borderId="0" applyNumberFormat="0" applyBorder="0" applyAlignment="0" applyProtection="0"/>
    <xf numFmtId="0" fontId="61" fillId="60" borderId="23" applyNumberFormat="0" applyAlignment="0" applyProtection="0"/>
    <xf numFmtId="0" fontId="63" fillId="61" borderId="26" applyNumberFormat="0" applyAlignment="0" applyProtection="0"/>
    <xf numFmtId="0" fontId="62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5" fillId="63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59" fillId="59" borderId="23" applyNumberFormat="0" applyAlignment="0" applyProtection="0"/>
    <xf numFmtId="0" fontId="58" fillId="57" borderId="0" applyNumberFormat="0" applyBorder="0" applyAlignment="0" applyProtection="0"/>
    <xf numFmtId="0" fontId="108" fillId="58" borderId="0" applyNumberFormat="0" applyBorder="0" applyAlignment="0" applyProtection="0"/>
    <xf numFmtId="0" fontId="1" fillId="62" borderId="27" applyNumberFormat="0" applyFont="0" applyAlignment="0" applyProtection="0"/>
    <xf numFmtId="0" fontId="60" fillId="60" borderId="24" applyNumberFormat="0" applyAlignment="0" applyProtection="0"/>
    <xf numFmtId="0" fontId="15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18" fillId="0" borderId="28" applyNumberFormat="0" applyFill="0" applyAlignment="0" applyProtection="0"/>
    <xf numFmtId="4" fontId="33" fillId="34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0" fontId="33" fillId="6" borderId="0"/>
    <xf numFmtId="0" fontId="33" fillId="6" borderId="0"/>
    <xf numFmtId="0" fontId="33" fillId="6" borderId="0"/>
    <xf numFmtId="0" fontId="33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3" fillId="6" borderId="0"/>
    <xf numFmtId="187" fontId="110" fillId="0" borderId="42" applyNumberFormat="0" applyProtection="0">
      <alignment horizontal="right" vertical="center"/>
    </xf>
    <xf numFmtId="187" fontId="110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69" fillId="89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36" borderId="16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4" fontId="75" fillId="92" borderId="15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18" fillId="0" borderId="28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/>
    </xf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42" fillId="27" borderId="9" applyNumberFormat="0" applyAlignment="0" applyProtection="0"/>
    <xf numFmtId="0" fontId="33" fillId="6" borderId="0"/>
    <xf numFmtId="0" fontId="33" fillId="6" borderId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0" fontId="48" fillId="25" borderId="9" applyNumberFormat="0" applyAlignment="0" applyProtection="0"/>
    <xf numFmtId="165" fontId="1" fillId="0" borderId="0" applyFont="0" applyFill="0" applyBorder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0" fontId="50" fillId="27" borderId="8" applyNumberFormat="0" applyAlignment="0" applyProtection="0"/>
    <xf numFmtId="4" fontId="70" fillId="32" borderId="8" applyNumberFormat="0" applyProtection="0">
      <alignment horizontal="right" vertical="center" indent="1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70" fillId="32" borderId="8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70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88" fillId="32" borderId="8" applyNumberFormat="0" applyProtection="0">
      <alignment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99" borderId="8" applyNumberFormat="0" applyProtection="0">
      <alignment horizontal="right" vertical="center"/>
    </xf>
    <xf numFmtId="4" fontId="70" fillId="100" borderId="8" applyNumberFormat="0" applyProtection="0">
      <alignment horizontal="right" vertical="center" indent="1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70" fillId="100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98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2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09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0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11" borderId="8" applyNumberFormat="0" applyProtection="0">
      <alignment horizontal="right" vertical="center"/>
    </xf>
    <xf numFmtId="4" fontId="70" fillId="104" borderId="8" applyNumberFormat="0" applyProtection="0">
      <alignment horizontal="right" vertical="center" indent="1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70" fillId="104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0" fillId="105" borderId="8" applyNumberFormat="0" applyProtection="0">
      <alignment horizontal="right" vertical="center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4" fontId="78" fillId="11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70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88" fillId="52" borderId="8" applyNumberFormat="0" applyProtection="0">
      <alignment vertical="center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52" borderId="8" applyNumberFormat="0" applyProtection="0">
      <alignment horizontal="left" vertical="center" indent="1"/>
    </xf>
    <xf numFmtId="4" fontId="70" fillId="90" borderId="8" applyNumberFormat="0" applyProtection="0">
      <alignment horizontal="right" vertical="center" indent="1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70" fillId="90" borderId="8" applyNumberFormat="0" applyProtection="0">
      <alignment horizontal="right" vertical="center"/>
    </xf>
    <xf numFmtId="4" fontId="53" fillId="87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53" fillId="5" borderId="9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4" fontId="88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4" fontId="33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35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4" fontId="90" fillId="90" borderId="8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165" fontId="33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4" fontId="77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7" fillId="96" borderId="15" applyNumberFormat="0" applyProtection="0">
      <alignment horizontal="right" vertical="center"/>
    </xf>
    <xf numFmtId="4" fontId="79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0" fontId="35" fillId="51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1" fillId="0" borderId="0"/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8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6" fillId="32" borderId="15" applyNumberFormat="0" applyProtection="0">
      <alignment vertical="center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5" borderId="9" applyNumberFormat="0" applyProtection="0">
      <alignment horizontal="right" vertical="center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0" fontId="1" fillId="0" borderId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4" fontId="70" fillId="90" borderId="8" applyNumberFormat="0" applyProtection="0">
      <alignment horizontal="left" vertical="center" indent="1"/>
    </xf>
    <xf numFmtId="4" fontId="77" fillId="106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42" fillId="27" borderId="9" applyNumberFormat="0" applyAlignment="0" applyProtection="0"/>
    <xf numFmtId="0" fontId="1" fillId="0" borderId="0"/>
    <xf numFmtId="0" fontId="44" fillId="0" borderId="19" applyNumberFormat="0" applyFill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7" fillId="32" borderId="15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11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0" fontId="33" fillId="113" borderId="8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75" fillId="92" borderId="15" applyNumberFormat="0" applyProtection="0">
      <alignment horizontal="left" vertical="center" wrapText="1" indent="1"/>
    </xf>
    <xf numFmtId="0" fontId="33" fillId="4" borderId="8" applyNumberFormat="0" applyProtection="0">
      <alignment horizontal="left" vertical="center" indent="1"/>
    </xf>
    <xf numFmtId="0" fontId="48" fillId="25" borderId="9" applyNumberFormat="0" applyAlignment="0" applyProtection="0"/>
    <xf numFmtId="0" fontId="33" fillId="4" borderId="8" applyNumberFormat="0" applyProtection="0">
      <alignment horizontal="left" vertical="center" indent="1"/>
    </xf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92" borderId="15" applyNumberFormat="0" applyProtection="0">
      <alignment horizontal="left" vertical="center" wrapText="1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50" fillId="27" borderId="8" applyNumberFormat="0" applyAlignment="0" applyProtection="0"/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33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69" fillId="89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92" borderId="15" applyNumberFormat="0" applyProtection="0">
      <alignment horizontal="left" vertical="center" wrapText="1" indent="1"/>
    </xf>
    <xf numFmtId="4" fontId="75" fillId="92" borderId="15" applyNumberFormat="0" applyProtection="0">
      <alignment horizontal="left" vertical="center" wrapText="1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0" fillId="108" borderId="15" applyNumberFormat="0" applyProtection="0">
      <alignment horizontal="left" vertical="top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" borderId="8" applyNumberFormat="0" applyProtection="0">
      <alignment horizontal="left" vertical="center" indent="1"/>
    </xf>
    <xf numFmtId="0" fontId="33" fillId="113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0" fontId="33" fillId="114" borderId="8" applyNumberFormat="0" applyProtection="0">
      <alignment horizontal="left" vertical="center" indent="1"/>
    </xf>
    <xf numFmtId="0" fontId="33" fillId="115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 shrinkToFit="1"/>
    </xf>
    <xf numFmtId="0" fontId="33" fillId="4" borderId="8" applyNumberFormat="0" applyProtection="0">
      <alignment horizontal="left" vertical="center" indent="1"/>
    </xf>
    <xf numFmtId="4" fontId="77" fillId="32" borderId="15" applyNumberFormat="0" applyProtection="0">
      <alignment horizontal="left" vertical="center" indent="1"/>
    </xf>
    <xf numFmtId="4" fontId="75" fillId="32" borderId="15" applyNumberFormat="0" applyProtection="0">
      <alignment vertical="center"/>
    </xf>
    <xf numFmtId="4" fontId="76" fillId="32" borderId="15" applyNumberFormat="0" applyProtection="0">
      <alignment vertical="center"/>
    </xf>
    <xf numFmtId="0" fontId="78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7" fillId="98" borderId="15" applyNumberFormat="0" applyProtection="0">
      <alignment horizontal="right" vertical="center"/>
    </xf>
    <xf numFmtId="4" fontId="77" fillId="99" borderId="15" applyNumberFormat="0" applyProtection="0">
      <alignment horizontal="right" vertical="center"/>
    </xf>
    <xf numFmtId="4" fontId="77" fillId="100" borderId="15" applyNumberFormat="0" applyProtection="0">
      <alignment horizontal="right" vertical="center"/>
    </xf>
    <xf numFmtId="4" fontId="77" fillId="101" borderId="15" applyNumberFormat="0" applyProtection="0">
      <alignment horizontal="right" vertical="center"/>
    </xf>
    <xf numFmtId="4" fontId="77" fillId="102" borderId="15" applyNumberFormat="0" applyProtection="0">
      <alignment horizontal="right" vertical="center"/>
    </xf>
    <xf numFmtId="4" fontId="77" fillId="103" borderId="15" applyNumberFormat="0" applyProtection="0">
      <alignment horizontal="right" vertical="center"/>
    </xf>
    <xf numFmtId="4" fontId="77" fillId="104" borderId="15" applyNumberFormat="0" applyProtection="0">
      <alignment horizontal="right" vertical="center"/>
    </xf>
    <xf numFmtId="4" fontId="77" fillId="105" borderId="15" applyNumberFormat="0" applyProtection="0">
      <alignment horizontal="right" vertical="center"/>
    </xf>
    <xf numFmtId="4" fontId="77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0" fillId="90" borderId="8" applyNumberFormat="0" applyProtection="0">
      <alignment horizontal="left" vertical="center" indent="1"/>
    </xf>
    <xf numFmtId="4" fontId="70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7" fillId="96" borderId="15" applyNumberFormat="0" applyProtection="0">
      <alignment vertical="center"/>
    </xf>
    <xf numFmtId="4" fontId="79" fillId="96" borderId="15" applyNumberFormat="0" applyProtection="0">
      <alignment vertical="center"/>
    </xf>
    <xf numFmtId="0" fontId="70" fillId="52" borderId="15" applyNumberFormat="0" applyProtection="0">
      <alignment horizontal="left" vertical="top" indent="1"/>
    </xf>
    <xf numFmtId="4" fontId="79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96" borderId="15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2" fillId="27" borderId="9" applyNumberFormat="0" applyAlignment="0" applyProtection="0"/>
    <xf numFmtId="0" fontId="48" fillId="25" borderId="9" applyNumberFormat="0" applyAlignment="0" applyProtection="0"/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86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72" fillId="96" borderId="15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0" fontId="33" fillId="24" borderId="9" applyNumberFormat="0" applyFont="0" applyAlignment="0" applyProtection="0"/>
    <xf numFmtId="4" fontId="33" fillId="31" borderId="9" applyNumberFormat="0" applyProtection="0">
      <alignment vertical="center"/>
    </xf>
    <xf numFmtId="0" fontId="42" fillId="27" borderId="9" applyNumberFormat="0" applyAlignment="0" applyProtection="0"/>
    <xf numFmtId="4" fontId="33" fillId="37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48" fillId="25" borderId="9" applyNumberFormat="0" applyAlignment="0" applyProtection="0"/>
    <xf numFmtId="0" fontId="48" fillId="25" borderId="9" applyNumberFormat="0" applyAlignment="0" applyProtection="0"/>
    <xf numFmtId="0" fontId="50" fillId="27" borderId="8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3" fillId="40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2" borderId="9" applyNumberFormat="0" applyProtection="0">
      <alignment horizontal="right" vertical="center"/>
    </xf>
    <xf numFmtId="0" fontId="33" fillId="6" borderId="0"/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0" fontId="33" fillId="46" borderId="15" applyNumberFormat="0" applyProtection="0">
      <alignment horizontal="left" vertical="top" indent="1"/>
    </xf>
    <xf numFmtId="0" fontId="34" fillId="44" borderId="18" applyBorder="0"/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42" borderId="9" applyNumberFormat="0" applyProtection="0">
      <alignment horizontal="right" vertical="center"/>
    </xf>
    <xf numFmtId="0" fontId="33" fillId="44" borderId="15" applyNumberFormat="0" applyProtection="0">
      <alignment horizontal="left" vertical="top" indent="1"/>
    </xf>
    <xf numFmtId="0" fontId="33" fillId="47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4" fillId="44" borderId="18" applyBorder="0"/>
    <xf numFmtId="4" fontId="33" fillId="38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48" borderId="9" applyNumberFormat="0" applyProtection="0">
      <alignment horizontal="left" vertical="center" indent="1"/>
    </xf>
    <xf numFmtId="0" fontId="33" fillId="45" borderId="15" applyNumberFormat="0" applyProtection="0">
      <alignment horizontal="left" vertical="top" indent="1"/>
    </xf>
    <xf numFmtId="4" fontId="33" fillId="39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6" fillId="31" borderId="15" applyNumberFormat="0" applyProtection="0">
      <alignment horizontal="left" vertical="top" indent="1"/>
    </xf>
    <xf numFmtId="4" fontId="33" fillId="40" borderId="9" applyNumberFormat="0" applyProtection="0">
      <alignment horizontal="right" vertical="center"/>
    </xf>
    <xf numFmtId="4" fontId="53" fillId="32" borderId="9" applyNumberFormat="0" applyProtection="0">
      <alignment vertical="center"/>
    </xf>
    <xf numFmtId="0" fontId="33" fillId="46" borderId="15" applyNumberFormat="0" applyProtection="0">
      <alignment horizontal="left" vertical="top" indent="1"/>
    </xf>
    <xf numFmtId="4" fontId="35" fillId="51" borderId="15" applyNumberFormat="0" applyProtection="0">
      <alignment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0" fontId="42" fillId="27" borderId="9" applyNumberFormat="0" applyAlignment="0" applyProtection="0"/>
    <xf numFmtId="4" fontId="33" fillId="88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0" fontId="48" fillId="25" borderId="9" applyNumberFormat="0" applyAlignment="0" applyProtection="0"/>
    <xf numFmtId="0" fontId="33" fillId="24" borderId="9" applyNumberFormat="0" applyFont="0" applyAlignment="0" applyProtection="0"/>
    <xf numFmtId="0" fontId="50" fillId="27" borderId="8" applyNumberFormat="0" applyAlignment="0" applyProtection="0"/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0" fontId="33" fillId="48" borderId="9" applyNumberFormat="0" applyProtection="0">
      <alignment horizontal="left" vertical="center" indent="1"/>
    </xf>
    <xf numFmtId="0" fontId="36" fillId="31" borderId="15" applyNumberFormat="0" applyProtection="0">
      <alignment horizontal="left" vertical="top" indent="1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4" borderId="15" applyNumberFormat="0" applyProtection="0">
      <alignment horizontal="left" vertical="top" indent="1"/>
    </xf>
    <xf numFmtId="0" fontId="33" fillId="45" borderId="15" applyNumberFormat="0" applyProtection="0">
      <alignment horizontal="left" vertical="top" indent="1"/>
    </xf>
    <xf numFmtId="0" fontId="33" fillId="49" borderId="9" applyNumberFormat="0" applyProtection="0">
      <alignment horizontal="left" vertical="center" indent="1"/>
    </xf>
    <xf numFmtId="4" fontId="33" fillId="34" borderId="9" applyNumberFormat="0" applyProtection="0">
      <alignment horizontal="right" vertical="center"/>
    </xf>
    <xf numFmtId="0" fontId="33" fillId="49" borderId="15" applyNumberFormat="0" applyProtection="0">
      <alignment horizontal="left" vertical="top" indent="1"/>
    </xf>
    <xf numFmtId="0" fontId="33" fillId="46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0" fontId="33" fillId="46" borderId="15" applyNumberFormat="0" applyProtection="0">
      <alignment horizontal="left" vertical="top" indent="1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5" fillId="51" borderId="15" applyNumberFormat="0" applyProtection="0">
      <alignment vertical="center"/>
    </xf>
    <xf numFmtId="4" fontId="33" fillId="40" borderId="9" applyNumberFormat="0" applyProtection="0">
      <alignment horizontal="right" vertical="center"/>
    </xf>
    <xf numFmtId="4" fontId="35" fillId="47" borderId="15" applyNumberFormat="0" applyProtection="0">
      <alignment horizontal="left" vertical="center" indent="1"/>
    </xf>
    <xf numFmtId="0" fontId="35" fillId="51" borderId="15" applyNumberFormat="0" applyProtection="0">
      <alignment horizontal="left" vertical="top" indent="1"/>
    </xf>
    <xf numFmtId="4" fontId="33" fillId="33" borderId="9" applyNumberFormat="0" applyProtection="0">
      <alignment horizontal="left" vertical="center" indent="1"/>
    </xf>
    <xf numFmtId="4" fontId="33" fillId="37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8" fillId="50" borderId="9" applyNumberFormat="0" applyProtection="0">
      <alignment horizontal="right" vertical="center"/>
    </xf>
    <xf numFmtId="0" fontId="44" fillId="0" borderId="19" applyNumberFormat="0" applyFill="0" applyAlignment="0" applyProtection="0"/>
    <xf numFmtId="4" fontId="53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33" fillId="31" borderId="9" applyNumberFormat="0" applyProtection="0">
      <alignment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4" fillId="44" borderId="18" applyBorder="0"/>
    <xf numFmtId="4" fontId="33" fillId="33" borderId="9" applyNumberFormat="0" applyProtection="0">
      <alignment horizontal="left" vertical="center" indent="1"/>
    </xf>
    <xf numFmtId="4" fontId="33" fillId="32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4" fontId="33" fillId="31" borderId="9" applyNumberFormat="0" applyProtection="0">
      <alignment vertical="center"/>
    </xf>
    <xf numFmtId="4" fontId="33" fillId="41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4" fontId="33" fillId="88" borderId="9" applyNumberFormat="0" applyProtection="0">
      <alignment horizontal="left" vertical="center" indent="1"/>
    </xf>
    <xf numFmtId="0" fontId="35" fillId="45" borderId="15" applyNumberFormat="0" applyProtection="0">
      <alignment horizontal="left" vertical="top" indent="1"/>
    </xf>
    <xf numFmtId="4" fontId="33" fillId="31" borderId="9" applyNumberFormat="0" applyProtection="0">
      <alignment vertical="center"/>
    </xf>
    <xf numFmtId="4" fontId="53" fillId="32" borderId="9" applyNumberFormat="0" applyProtection="0">
      <alignment vertical="center"/>
    </xf>
    <xf numFmtId="4" fontId="33" fillId="32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4" fontId="33" fillId="41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5" borderId="9" applyNumberFormat="0" applyProtection="0">
      <alignment horizontal="right" vertical="center"/>
    </xf>
    <xf numFmtId="0" fontId="33" fillId="46" borderId="9" applyNumberFormat="0" applyProtection="0">
      <alignment horizontal="left" vertical="center" indent="1"/>
    </xf>
    <xf numFmtId="0" fontId="34" fillId="44" borderId="18" applyBorder="0"/>
    <xf numFmtId="4" fontId="33" fillId="88" borderId="9" applyNumberFormat="0" applyProtection="0">
      <alignment horizontal="left" vertical="center" indent="1"/>
    </xf>
    <xf numFmtId="4" fontId="33" fillId="0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40" borderId="9" applyNumberFormat="0" applyProtection="0">
      <alignment horizontal="right" vertical="center"/>
    </xf>
    <xf numFmtId="0" fontId="35" fillId="45" borderId="15" applyNumberFormat="0" applyProtection="0">
      <alignment horizontal="left" vertical="top" indent="1"/>
    </xf>
    <xf numFmtId="4" fontId="33" fillId="88" borderId="9" applyNumberFormat="0" applyProtection="0">
      <alignment horizontal="left" vertical="center" indent="1"/>
    </xf>
    <xf numFmtId="4" fontId="33" fillId="39" borderId="9" applyNumberFormat="0" applyProtection="0">
      <alignment horizontal="right" vertical="center"/>
    </xf>
    <xf numFmtId="4" fontId="69" fillId="89" borderId="9" applyNumberFormat="0" applyProtection="0">
      <alignment horizontal="right" vertical="center"/>
    </xf>
    <xf numFmtId="4" fontId="33" fillId="0" borderId="9" applyNumberFormat="0" applyProtection="0">
      <alignment horizontal="right" vertical="center"/>
    </xf>
    <xf numFmtId="4" fontId="33" fillId="38" borderId="9" applyNumberFormat="0" applyProtection="0">
      <alignment horizontal="right" vertical="center"/>
    </xf>
    <xf numFmtId="4" fontId="33" fillId="37" borderId="9" applyNumberFormat="0" applyProtection="0">
      <alignment horizontal="right" vertical="center"/>
    </xf>
    <xf numFmtId="0" fontId="34" fillId="44" borderId="18" applyBorder="0"/>
    <xf numFmtId="0" fontId="33" fillId="46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4" fontId="33" fillId="35" borderId="9" applyNumberFormat="0" applyProtection="0">
      <alignment horizontal="right" vertical="center"/>
    </xf>
    <xf numFmtId="0" fontId="33" fillId="48" borderId="9" applyNumberFormat="0" applyProtection="0">
      <alignment horizontal="left" vertical="center" indent="1"/>
    </xf>
    <xf numFmtId="4" fontId="33" fillId="33" borderId="9" applyNumberFormat="0" applyProtection="0">
      <alignment horizontal="left" vertical="center" indent="1"/>
    </xf>
    <xf numFmtId="0" fontId="33" fillId="47" borderId="9" applyNumberFormat="0" applyProtection="0">
      <alignment horizontal="left" vertical="center" indent="1"/>
    </xf>
    <xf numFmtId="4" fontId="33" fillId="42" borderId="9" applyNumberFormat="0" applyProtection="0">
      <alignment horizontal="right" vertical="center"/>
    </xf>
    <xf numFmtId="4" fontId="33" fillId="41" borderId="9" applyNumberFormat="0" applyProtection="0">
      <alignment horizontal="right" vertical="center"/>
    </xf>
    <xf numFmtId="4" fontId="33" fillId="34" borderId="9" applyNumberFormat="0" applyProtection="0">
      <alignment horizontal="right" vertical="center"/>
    </xf>
    <xf numFmtId="4" fontId="33" fillId="45" borderId="9" applyNumberFormat="0" applyProtection="0">
      <alignment horizontal="right" vertical="center"/>
    </xf>
    <xf numFmtId="4" fontId="33" fillId="32" borderId="9" applyNumberFormat="0" applyProtection="0">
      <alignment horizontal="left" vertical="center" indent="1"/>
    </xf>
    <xf numFmtId="4" fontId="53" fillId="32" borderId="9" applyNumberFormat="0" applyProtection="0">
      <alignment vertical="center"/>
    </xf>
    <xf numFmtId="4" fontId="33" fillId="31" borderId="9" applyNumberFormat="0" applyProtection="0">
      <alignment vertical="center"/>
    </xf>
    <xf numFmtId="4" fontId="33" fillId="88" borderId="9" applyNumberFormat="0" applyProtection="0">
      <alignment horizontal="left" vertical="center" indent="1"/>
    </xf>
    <xf numFmtId="4" fontId="38" fillId="50" borderId="9" applyNumberFormat="0" applyProtection="0">
      <alignment horizontal="right" vertical="center"/>
    </xf>
    <xf numFmtId="4" fontId="33" fillId="88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3" fillId="91" borderId="9" applyNumberFormat="0" applyProtection="0">
      <alignment horizontal="left" vertical="center" indent="1"/>
    </xf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69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0" fontId="33" fillId="4" borderId="8" applyNumberFormat="0" applyProtection="0">
      <alignment horizontal="left" vertical="center" indent="1"/>
    </xf>
    <xf numFmtId="4" fontId="35" fillId="90" borderId="8" applyNumberFormat="0" applyProtection="0">
      <alignment horizontal="right" vertical="center"/>
    </xf>
    <xf numFmtId="4" fontId="70" fillId="32" borderId="8" applyNumberFormat="0" applyProtection="0">
      <alignment horizontal="left" vertical="center" indent="1"/>
    </xf>
    <xf numFmtId="4" fontId="70" fillId="32" borderId="8" applyNumberFormat="0" applyProtection="0">
      <alignment vertical="center"/>
    </xf>
    <xf numFmtId="4" fontId="33" fillId="33" borderId="9" applyNumberFormat="0" applyProtection="0">
      <alignment horizontal="left" vertical="center" indent="1"/>
    </xf>
    <xf numFmtId="4" fontId="33" fillId="45" borderId="9" applyNumberFormat="0" applyProtection="0">
      <alignment horizontal="right" vertical="center"/>
    </xf>
    <xf numFmtId="0" fontId="33" fillId="47" borderId="9" applyNumberFormat="0" applyProtection="0">
      <alignment horizontal="left" vertical="center" indent="1"/>
    </xf>
    <xf numFmtId="0" fontId="33" fillId="48" borderId="9" applyNumberFormat="0" applyProtection="0">
      <alignment horizontal="left" vertical="center" indent="1"/>
    </xf>
    <xf numFmtId="0" fontId="33" fillId="49" borderId="9" applyNumberFormat="0" applyProtection="0">
      <alignment horizontal="left" vertical="center" indent="1"/>
    </xf>
    <xf numFmtId="0" fontId="33" fillId="46" borderId="9" applyNumberFormat="0" applyProtection="0">
      <alignment horizontal="left" vertical="center" indent="1"/>
    </xf>
    <xf numFmtId="4" fontId="53" fillId="89" borderId="9" applyNumberFormat="0" applyProtection="0">
      <alignment horizontal="right" vertical="center"/>
    </xf>
    <xf numFmtId="4" fontId="33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1" fillId="92" borderId="15" applyNumberFormat="0" applyProtection="0">
      <alignment horizontal="left" vertical="center" indent="1"/>
    </xf>
    <xf numFmtId="4" fontId="71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7" fillId="93" borderId="8" applyNumberFormat="0" applyProtection="0">
      <alignment horizontal="center" vertical="center" wrapText="1"/>
    </xf>
    <xf numFmtId="4" fontId="33" fillId="94" borderId="9" applyNumberFormat="0" applyProtection="0">
      <alignment horizontal="left" vertical="center" indent="1"/>
    </xf>
    <xf numFmtId="165" fontId="33" fillId="0" borderId="0" applyFont="0" applyFill="0" applyBorder="0" applyAlignment="0" applyProtection="0"/>
    <xf numFmtId="4" fontId="33" fillId="0" borderId="9" applyNumberFormat="0" applyProtection="0">
      <alignment horizontal="right" vertical="center"/>
    </xf>
    <xf numFmtId="4" fontId="70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3" fillId="88" borderId="9" applyNumberFormat="0" applyProtection="0">
      <alignment horizontal="left" vertical="center" indent="1"/>
    </xf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4" fontId="75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3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69" fillId="89" borderId="9" applyNumberFormat="0" applyProtection="0">
      <alignment horizontal="right" vertical="center"/>
    </xf>
    <xf numFmtId="4" fontId="33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1" fillId="0" borderId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6" borderId="0"/>
    <xf numFmtId="0" fontId="33" fillId="6" borderId="0"/>
    <xf numFmtId="0" fontId="33" fillId="6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3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0" fontId="33" fillId="6" borderId="0"/>
    <xf numFmtId="9" fontId="33" fillId="0" borderId="0" applyFont="0" applyFill="0" applyBorder="0" applyAlignment="0" applyProtection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33" fillId="6" borderId="0"/>
    <xf numFmtId="4" fontId="33" fillId="127" borderId="9" applyNumberFormat="0" applyProtection="0">
      <alignment horizontal="left" vertical="center" indent="1"/>
    </xf>
    <xf numFmtId="4" fontId="53" fillId="126" borderId="9" applyNumberFormat="0" applyProtection="0">
      <alignment horizontal="right" vertical="center"/>
    </xf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33" fillId="6" borderId="0"/>
    <xf numFmtId="9" fontId="1" fillId="0" borderId="0" applyFont="0" applyFill="0" applyBorder="0" applyAlignment="0" applyProtection="0"/>
    <xf numFmtId="0" fontId="1" fillId="0" borderId="0"/>
    <xf numFmtId="0" fontId="33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3" fillId="0" borderId="0" applyNumberFormat="0" applyFill="0" applyBorder="0" applyAlignment="0" applyProtection="0"/>
  </cellStyleXfs>
  <cellXfs count="134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66" fontId="20" fillId="0" borderId="0" xfId="0" applyNumberFormat="1" applyFont="1"/>
    <xf numFmtId="0" fontId="4" fillId="3" borderId="1" xfId="0" applyFont="1" applyFill="1" applyBorder="1" applyAlignment="1">
      <alignment horizontal="right" vertical="center"/>
    </xf>
    <xf numFmtId="166" fontId="19" fillId="0" borderId="0" xfId="0" applyNumberFormat="1" applyFont="1"/>
    <xf numFmtId="0" fontId="23" fillId="3" borderId="0" xfId="0" applyFont="1" applyFill="1" applyAlignment="1">
      <alignment vertical="center"/>
    </xf>
    <xf numFmtId="166" fontId="20" fillId="0" borderId="0" xfId="0" applyNumberFormat="1" applyFont="1" applyAlignment="1">
      <alignment horizontal="left"/>
    </xf>
    <xf numFmtId="0" fontId="19" fillId="0" borderId="5" xfId="0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center"/>
    </xf>
    <xf numFmtId="167" fontId="19" fillId="0" borderId="0" xfId="1" applyNumberFormat="1" applyFont="1"/>
    <xf numFmtId="0" fontId="24" fillId="0" borderId="0" xfId="0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29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0" fillId="0" borderId="0" xfId="0" applyFont="1"/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20" fillId="0" borderId="0" xfId="0" applyNumberFormat="1" applyFont="1" applyAlignment="1">
      <alignment horizontal="center"/>
    </xf>
    <xf numFmtId="14" fontId="20" fillId="0" borderId="0" xfId="0" applyNumberFormat="1" applyFont="1"/>
    <xf numFmtId="0" fontId="13" fillId="3" borderId="1" xfId="0" applyFont="1" applyFill="1" applyBorder="1" applyAlignment="1">
      <alignment vertical="center"/>
    </xf>
    <xf numFmtId="1" fontId="20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129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9" fontId="17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1" fillId="130" borderId="0" xfId="0" applyFont="1" applyFill="1"/>
    <xf numFmtId="0" fontId="111" fillId="130" borderId="0" xfId="0" applyFont="1" applyFill="1" applyAlignment="1">
      <alignment horizontal="left" indent="3"/>
    </xf>
    <xf numFmtId="0" fontId="112" fillId="130" borderId="0" xfId="0" applyFont="1" applyFill="1"/>
    <xf numFmtId="10" fontId="19" fillId="0" borderId="0" xfId="1" applyNumberFormat="1" applyFont="1"/>
    <xf numFmtId="0" fontId="29" fillId="130" borderId="0" xfId="0" applyFont="1" applyFill="1" applyAlignment="1">
      <alignment horizontal="center"/>
    </xf>
    <xf numFmtId="0" fontId="114" fillId="0" borderId="0" xfId="0" applyFont="1" applyAlignment="1">
      <alignment horizontal="left" vertical="center"/>
    </xf>
    <xf numFmtId="0" fontId="113" fillId="0" borderId="0" xfId="15796" applyFill="1"/>
    <xf numFmtId="166" fontId="13" fillId="130" borderId="1" xfId="0" applyNumberFormat="1" applyFont="1" applyFill="1" applyBorder="1" applyAlignment="1">
      <alignment horizontal="right" vertical="center"/>
    </xf>
    <xf numFmtId="166" fontId="9" fillId="130" borderId="1" xfId="0" applyNumberFormat="1" applyFont="1" applyFill="1" applyBorder="1" applyAlignment="1">
      <alignment horizontal="right" vertical="center"/>
    </xf>
    <xf numFmtId="188" fontId="10" fillId="3" borderId="1" xfId="0" applyNumberFormat="1" applyFont="1" applyFill="1" applyBorder="1" applyAlignment="1">
      <alignment horizontal="right" vertical="center"/>
    </xf>
    <xf numFmtId="188" fontId="9" fillId="3" borderId="1" xfId="0" applyNumberFormat="1" applyFont="1" applyFill="1" applyBorder="1" applyAlignment="1">
      <alignment horizontal="right" vertical="center"/>
    </xf>
    <xf numFmtId="188" fontId="115" fillId="131" borderId="1" xfId="0" applyNumberFormat="1" applyFont="1" applyFill="1" applyBorder="1" applyAlignment="1">
      <alignment horizontal="right" vertical="center"/>
    </xf>
    <xf numFmtId="188" fontId="9" fillId="131" borderId="1" xfId="0" applyNumberFormat="1" applyFont="1" applyFill="1" applyBorder="1" applyAlignment="1">
      <alignment horizontal="right" vertical="center"/>
    </xf>
    <xf numFmtId="189" fontId="9" fillId="130" borderId="5" xfId="0" applyNumberFormat="1" applyFont="1" applyFill="1" applyBorder="1" applyAlignment="1">
      <alignment horizontal="right" vertical="center"/>
    </xf>
    <xf numFmtId="189" fontId="10" fillId="130" borderId="5" xfId="0" applyNumberFormat="1" applyFont="1" applyFill="1" applyBorder="1" applyAlignment="1">
      <alignment horizontal="right" vertical="center"/>
    </xf>
    <xf numFmtId="170" fontId="10" fillId="130" borderId="5" xfId="0" applyNumberFormat="1" applyFont="1" applyFill="1" applyBorder="1" applyAlignment="1">
      <alignment horizontal="right" vertical="center"/>
    </xf>
    <xf numFmtId="189" fontId="9" fillId="130" borderId="1" xfId="0" applyNumberFormat="1" applyFont="1" applyFill="1" applyBorder="1" applyAlignment="1">
      <alignment horizontal="right" vertical="center"/>
    </xf>
    <xf numFmtId="189" fontId="10" fillId="130" borderId="1" xfId="0" applyNumberFormat="1" applyFont="1" applyFill="1" applyBorder="1" applyAlignment="1">
      <alignment horizontal="right" vertical="center"/>
    </xf>
    <xf numFmtId="170" fontId="10" fillId="130" borderId="1" xfId="0" applyNumberFormat="1" applyFont="1" applyFill="1" applyBorder="1" applyAlignment="1">
      <alignment horizontal="right" vertical="center"/>
    </xf>
    <xf numFmtId="189" fontId="13" fillId="130" borderId="1" xfId="0" applyNumberFormat="1" applyFont="1" applyFill="1" applyBorder="1" applyAlignment="1">
      <alignment horizontal="right" vertical="center"/>
    </xf>
    <xf numFmtId="189" fontId="12" fillId="130" borderId="1" xfId="0" applyNumberFormat="1" applyFont="1" applyFill="1" applyBorder="1" applyAlignment="1">
      <alignment horizontal="right" vertical="center"/>
    </xf>
    <xf numFmtId="170" fontId="12" fillId="130" borderId="1" xfId="0" applyNumberFormat="1" applyFont="1" applyFill="1" applyBorder="1" applyAlignment="1">
      <alignment horizontal="right" vertical="center"/>
    </xf>
    <xf numFmtId="188" fontId="4" fillId="3" borderId="1" xfId="0" applyNumberFormat="1" applyFont="1" applyFill="1" applyBorder="1" applyAlignment="1">
      <alignment horizontal="right" vertical="center"/>
    </xf>
    <xf numFmtId="188" fontId="116" fillId="3" borderId="1" xfId="0" applyNumberFormat="1" applyFont="1" applyFill="1" applyBorder="1" applyAlignment="1">
      <alignment horizontal="right" vertical="center"/>
    </xf>
    <xf numFmtId="188" fontId="117" fillId="3" borderId="1" xfId="0" applyNumberFormat="1" applyFont="1" applyFill="1" applyBorder="1" applyAlignment="1">
      <alignment horizontal="right" vertical="center"/>
    </xf>
    <xf numFmtId="188" fontId="118" fillId="3" borderId="1" xfId="0" applyNumberFormat="1" applyFont="1" applyFill="1" applyBorder="1" applyAlignment="1">
      <alignment horizontal="right" vertical="center"/>
    </xf>
    <xf numFmtId="3" fontId="11" fillId="130" borderId="1" xfId="0" applyNumberFormat="1" applyFont="1" applyFill="1" applyBorder="1" applyAlignment="1">
      <alignment horizontal="right" vertical="center"/>
    </xf>
    <xf numFmtId="3" fontId="9" fillId="130" borderId="1" xfId="0" applyNumberFormat="1" applyFont="1" applyFill="1" applyBorder="1" applyAlignment="1">
      <alignment horizontal="right" vertical="center"/>
    </xf>
    <xf numFmtId="3" fontId="13" fillId="130" borderId="1" xfId="0" applyNumberFormat="1" applyFont="1" applyFill="1" applyBorder="1" applyAlignment="1">
      <alignment horizontal="right" vertical="center"/>
    </xf>
    <xf numFmtId="169" fontId="11" fillId="130" borderId="1" xfId="0" applyNumberFormat="1" applyFont="1" applyFill="1" applyBorder="1" applyAlignment="1">
      <alignment horizontal="right" vertical="center"/>
    </xf>
    <xf numFmtId="169" fontId="9" fillId="130" borderId="1" xfId="0" applyNumberFormat="1" applyFont="1" applyFill="1" applyBorder="1" applyAlignment="1">
      <alignment horizontal="right" vertical="center"/>
    </xf>
    <xf numFmtId="3" fontId="4" fillId="130" borderId="1" xfId="0" applyNumberFormat="1" applyFont="1" applyFill="1" applyBorder="1" applyAlignment="1">
      <alignment horizontal="right" vertical="center"/>
    </xf>
    <xf numFmtId="3" fontId="5" fillId="130" borderId="1" xfId="0" applyNumberFormat="1" applyFont="1" applyFill="1" applyBorder="1" applyAlignment="1">
      <alignment horizontal="right" vertical="center"/>
    </xf>
    <xf numFmtId="167" fontId="16" fillId="130" borderId="1" xfId="0" applyNumberFormat="1" applyFont="1" applyFill="1" applyBorder="1" applyAlignment="1">
      <alignment horizontal="right" vertical="center" wrapText="1"/>
    </xf>
    <xf numFmtId="10" fontId="16" fillId="130" borderId="1" xfId="0" applyNumberFormat="1" applyFont="1" applyFill="1" applyBorder="1" applyAlignment="1">
      <alignment horizontal="right" vertical="center" wrapText="1"/>
    </xf>
    <xf numFmtId="169" fontId="13" fillId="130" borderId="1" xfId="0" applyNumberFormat="1" applyFont="1" applyFill="1" applyBorder="1" applyAlignment="1">
      <alignment horizontal="right" vertical="center"/>
    </xf>
    <xf numFmtId="169" fontId="14" fillId="130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88" fontId="12" fillId="3" borderId="1" xfId="0" applyNumberFormat="1" applyFont="1" applyFill="1" applyBorder="1" applyAlignment="1">
      <alignment horizontal="right" vertical="center"/>
    </xf>
    <xf numFmtId="168" fontId="12" fillId="3" borderId="1" xfId="0" applyNumberFormat="1" applyFont="1" applyFill="1" applyBorder="1" applyAlignment="1">
      <alignment horizontal="right" vertical="center"/>
    </xf>
    <xf numFmtId="168" fontId="10" fillId="3" borderId="1" xfId="0" applyNumberFormat="1" applyFont="1" applyFill="1" applyBorder="1" applyAlignment="1">
      <alignment horizontal="right" vertical="center"/>
    </xf>
    <xf numFmtId="167" fontId="120" fillId="130" borderId="1" xfId="0" applyNumberFormat="1" applyFont="1" applyFill="1" applyBorder="1" applyAlignment="1">
      <alignment horizontal="right" vertical="center" wrapText="1"/>
    </xf>
    <xf numFmtId="10" fontId="120" fillId="130" borderId="1" xfId="0" applyNumberFormat="1" applyFont="1" applyFill="1" applyBorder="1" applyAlignment="1">
      <alignment horizontal="right" vertical="center" wrapText="1"/>
    </xf>
    <xf numFmtId="168" fontId="10" fillId="130" borderId="1" xfId="0" applyNumberFormat="1" applyFont="1" applyFill="1" applyBorder="1" applyAlignment="1">
      <alignment horizontal="right" vertical="center"/>
    </xf>
    <xf numFmtId="168" fontId="12" fillId="130" borderId="1" xfId="0" applyNumberFormat="1" applyFont="1" applyFill="1" applyBorder="1" applyAlignment="1">
      <alignment horizontal="right" vertical="center"/>
    </xf>
    <xf numFmtId="168" fontId="10" fillId="130" borderId="1" xfId="1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171" fontId="19" fillId="0" borderId="0" xfId="0" applyNumberFormat="1" applyFont="1"/>
    <xf numFmtId="0" fontId="11" fillId="3" borderId="0" xfId="0" applyFont="1" applyFill="1" applyAlignment="1">
      <alignment vertical="center"/>
    </xf>
    <xf numFmtId="0" fontId="27" fillId="3" borderId="1" xfId="0" applyFont="1" applyFill="1" applyBorder="1" applyAlignment="1">
      <alignment horizontal="left" vertical="center"/>
    </xf>
    <xf numFmtId="14" fontId="121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0" fontId="26" fillId="130" borderId="1" xfId="0" applyFont="1" applyFill="1" applyBorder="1" applyAlignment="1">
      <alignment horizontal="right" vertical="center"/>
    </xf>
    <xf numFmtId="0" fontId="2" fillId="130" borderId="1" xfId="0" applyFont="1" applyFill="1" applyBorder="1" applyAlignment="1">
      <alignment horizontal="right" vertical="center"/>
    </xf>
    <xf numFmtId="14" fontId="121" fillId="130" borderId="1" xfId="0" applyNumberFormat="1" applyFont="1" applyFill="1" applyBorder="1" applyAlignment="1">
      <alignment horizontal="right" vertical="center"/>
    </xf>
    <xf numFmtId="14" fontId="27" fillId="13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indent="1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733425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031FE6-7BC1-4737-A4C9-8D4B106B87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2</xdr:col>
      <xdr:colOff>390525</xdr:colOff>
      <xdr:row>6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6B1F2D-A2FB-411E-8D02-5B6242CA9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</xdr:row>
      <xdr:rowOff>0</xdr:rowOff>
    </xdr:from>
    <xdr:to>
      <xdr:col>2</xdr:col>
      <xdr:colOff>400050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DC79BB-B1C5-483F-A653-2BBC1138B0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2</xdr:col>
      <xdr:colOff>228600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8B5AE6-8DEC-4D62-8DA3-DC88CF0DE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38100</xdr:rowOff>
    </xdr:from>
    <xdr:to>
      <xdr:col>2</xdr:col>
      <xdr:colOff>333375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B022F1-29B3-4CD4-B88D-EAF1DE84E4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191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2</xdr:row>
      <xdr:rowOff>16565</xdr:rowOff>
    </xdr:from>
    <xdr:to>
      <xdr:col>2</xdr:col>
      <xdr:colOff>203338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58E53A-1F0D-4D78-9890-9E113EF252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397565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B2" sqref="B2"/>
    </sheetView>
  </sheetViews>
  <sheetFormatPr baseColWidth="10" defaultRowHeight="15"/>
  <cols>
    <col min="1" max="16384" width="11.42578125" style="57"/>
  </cols>
  <sheetData>
    <row r="9" spans="2:7" ht="15.75">
      <c r="B9" s="60" t="s">
        <v>6</v>
      </c>
      <c r="C9" s="58"/>
      <c r="D9" s="58"/>
      <c r="E9" s="58"/>
      <c r="F9" s="58"/>
      <c r="G9" s="58"/>
    </row>
    <row r="10" spans="2:7" ht="15.75">
      <c r="B10" s="58"/>
      <c r="C10" s="58"/>
      <c r="D10" s="58"/>
      <c r="E10" s="58"/>
      <c r="F10" s="58"/>
      <c r="G10" s="58"/>
    </row>
    <row r="11" spans="2:7" ht="15.75">
      <c r="B11" s="64" t="s">
        <v>7</v>
      </c>
      <c r="C11" s="58"/>
      <c r="D11" s="58"/>
      <c r="E11" s="58"/>
      <c r="F11" s="58"/>
      <c r="G11" s="58"/>
    </row>
    <row r="12" spans="2:7" ht="15.75">
      <c r="B12" s="59" t="s">
        <v>8</v>
      </c>
      <c r="C12" s="58"/>
      <c r="D12" s="58"/>
      <c r="E12" s="58"/>
      <c r="F12" s="58"/>
      <c r="G12" s="58"/>
    </row>
    <row r="13" spans="2:7" ht="15.75">
      <c r="B13" s="59" t="s">
        <v>111</v>
      </c>
      <c r="C13" s="58"/>
      <c r="D13" s="58"/>
      <c r="E13" s="58"/>
      <c r="F13" s="58"/>
      <c r="G13" s="58"/>
    </row>
    <row r="14" spans="2:7" ht="15.75">
      <c r="B14" s="59" t="s">
        <v>14</v>
      </c>
      <c r="C14" s="58"/>
      <c r="D14" s="58"/>
      <c r="E14" s="58"/>
      <c r="F14" s="58"/>
      <c r="G14" s="58"/>
    </row>
    <row r="15" spans="2:7" ht="15.75">
      <c r="B15" s="59" t="s">
        <v>13</v>
      </c>
      <c r="C15" s="58"/>
      <c r="D15" s="58"/>
      <c r="E15" s="58"/>
      <c r="F15" s="58"/>
      <c r="G15" s="58"/>
    </row>
    <row r="16" spans="2:7" ht="15.75">
      <c r="B16" s="58"/>
      <c r="C16" s="58"/>
      <c r="D16" s="58"/>
      <c r="E16" s="58"/>
      <c r="F16" s="58"/>
      <c r="G16" s="58"/>
    </row>
    <row r="17" spans="2:7" ht="15.75">
      <c r="B17" s="64" t="s">
        <v>12</v>
      </c>
      <c r="C17" s="58"/>
      <c r="D17" s="58"/>
      <c r="E17" s="58"/>
      <c r="F17" s="58"/>
      <c r="G17" s="58"/>
    </row>
    <row r="18" spans="2:7" ht="15.75">
      <c r="B18" s="58"/>
      <c r="C18" s="58"/>
      <c r="D18" s="58"/>
      <c r="E18" s="58"/>
      <c r="F18" s="58"/>
      <c r="G18" s="58"/>
    </row>
    <row r="19" spans="2:7" ht="15.75">
      <c r="B19" s="64" t="s">
        <v>10</v>
      </c>
      <c r="C19" s="58"/>
      <c r="D19" s="58"/>
      <c r="E19" s="58"/>
      <c r="F19" s="58"/>
      <c r="G19" s="58"/>
    </row>
    <row r="20" spans="2:7" ht="15.75">
      <c r="B20" s="58"/>
      <c r="C20" s="58"/>
      <c r="D20" s="58"/>
      <c r="E20" s="58"/>
      <c r="F20" s="58"/>
      <c r="G20" s="58"/>
    </row>
    <row r="21" spans="2:7" ht="15.75">
      <c r="B21" s="64" t="s">
        <v>9</v>
      </c>
      <c r="C21" s="58"/>
      <c r="D21" s="58"/>
      <c r="E21" s="58"/>
      <c r="F21" s="58"/>
      <c r="G21" s="58"/>
    </row>
    <row r="22" spans="2:7" ht="15.75">
      <c r="B22" s="58"/>
      <c r="C22" s="58"/>
      <c r="D22" s="58"/>
      <c r="E22" s="58"/>
      <c r="F22" s="58"/>
      <c r="G22" s="58"/>
    </row>
    <row r="23" spans="2:7" ht="15.75">
      <c r="B23" s="64" t="s">
        <v>11</v>
      </c>
      <c r="C23" s="58"/>
      <c r="D23" s="58"/>
      <c r="E23" s="58"/>
      <c r="F23" s="58"/>
      <c r="G23" s="58"/>
    </row>
    <row r="24" spans="2:7" ht="15.75">
      <c r="B24" s="58"/>
      <c r="C24" s="58"/>
      <c r="D24" s="58"/>
      <c r="E24" s="58"/>
      <c r="F24" s="58"/>
      <c r="G24" s="58"/>
    </row>
    <row r="25" spans="2:7" ht="15.75">
      <c r="B25" s="64"/>
      <c r="C25" s="58"/>
      <c r="D25" s="58"/>
      <c r="E25" s="58"/>
      <c r="F25" s="58"/>
      <c r="G25" s="58"/>
    </row>
    <row r="26" spans="2:7" ht="15.75">
      <c r="B26" s="58"/>
      <c r="C26" s="58"/>
      <c r="D26" s="58"/>
      <c r="E26" s="58"/>
      <c r="F26" s="58"/>
      <c r="G26" s="58"/>
    </row>
    <row r="27" spans="2:7" ht="15.75">
      <c r="B27" s="58"/>
      <c r="C27" s="58"/>
      <c r="D27" s="58"/>
      <c r="E27" s="58"/>
      <c r="F27" s="58"/>
      <c r="G27" s="58"/>
    </row>
    <row r="28" spans="2:7" ht="15.75">
      <c r="B28" s="58"/>
      <c r="C28" s="58"/>
      <c r="D28" s="58"/>
      <c r="E28" s="58"/>
      <c r="F28" s="58"/>
      <c r="G28" s="58"/>
    </row>
  </sheetData>
  <hyperlinks>
    <hyperlink ref="B11" location="'P&amp;L'!A1" display="Income Statement" xr:uid="{04391A58-7480-4363-8A67-709EFA462C80}"/>
    <hyperlink ref="B17" location="BS!A1" display="Balance Sheet" xr:uid="{77AE0B73-70F5-4A62-B44D-719A1F578E63}"/>
    <hyperlink ref="B23" location="CashFlows!A1" display="Cash Flows" xr:uid="{F1CED2EE-89DE-424B-B9F2-EFE9AF8DF5D2}"/>
    <hyperlink ref="B21" location="Investments!A1" display="Investments" xr:uid="{DF90D1E5-2629-4840-9561-864FAE0A99E6}"/>
    <hyperlink ref="B19" location="'Net Debt'!A1" display="Net Financial Debt" xr:uid="{A488FB7A-6D77-42A4-BD2A-EACB0FC4868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11" bestFit="1" customWidth="1"/>
    <col min="2" max="2" width="8.7109375" style="11"/>
    <col min="3" max="3" width="8.7109375" style="12"/>
    <col min="4" max="4" width="54.7109375" style="12" customWidth="1"/>
    <col min="5" max="5" width="12.28515625" style="12" bestFit="1" customWidth="1"/>
    <col min="6" max="6" width="11.7109375" style="12" customWidth="1"/>
    <col min="7" max="7" width="11.28515625" style="12" customWidth="1"/>
    <col min="8" max="8" width="12.5703125" style="12" customWidth="1"/>
    <col min="9" max="9" width="10.7109375" style="51" bestFit="1" customWidth="1"/>
    <col min="10" max="10" width="9.28515625" style="12" customWidth="1"/>
    <col min="11" max="11" width="11.7109375" style="12" bestFit="1" customWidth="1"/>
    <col min="12" max="12" width="11.7109375" style="12" customWidth="1"/>
    <col min="13" max="14" width="11.7109375" style="12" bestFit="1" customWidth="1"/>
    <col min="15" max="15" width="11.28515625" style="12" bestFit="1" customWidth="1"/>
    <col min="16" max="16" width="8.7109375" style="12"/>
    <col min="17" max="17" width="72.5703125" style="12" customWidth="1"/>
    <col min="18" max="16384" width="8.7109375" style="12"/>
  </cols>
  <sheetData>
    <row r="1" spans="4:9">
      <c r="I1" s="12"/>
    </row>
    <row r="2" spans="4:9">
      <c r="D2" s="28"/>
      <c r="E2" s="47"/>
      <c r="I2" s="12"/>
    </row>
    <row r="3" spans="4:9">
      <c r="E3" s="20"/>
      <c r="F3" s="20"/>
      <c r="G3" s="53"/>
      <c r="I3" s="12"/>
    </row>
    <row r="4" spans="4:9" ht="18.75">
      <c r="D4" s="14" t="s">
        <v>15</v>
      </c>
      <c r="I4" s="12"/>
    </row>
    <row r="5" spans="4:9" ht="15.75">
      <c r="D5" s="123" t="s">
        <v>16</v>
      </c>
      <c r="E5" s="123"/>
      <c r="F5" s="123"/>
      <c r="G5" s="123"/>
      <c r="I5" s="12"/>
    </row>
    <row r="6" spans="4:9" ht="15.75" thickBot="1">
      <c r="D6" s="2" t="s">
        <v>240</v>
      </c>
      <c r="E6" s="15" t="s">
        <v>236</v>
      </c>
      <c r="F6" s="10" t="s">
        <v>1</v>
      </c>
      <c r="G6" s="9" t="s">
        <v>237</v>
      </c>
      <c r="I6" s="12"/>
    </row>
    <row r="7" spans="4:9" ht="15.75" thickBot="1">
      <c r="D7" s="16" t="s">
        <v>17</v>
      </c>
      <c r="E7" s="65">
        <v>1029108999.9999</v>
      </c>
      <c r="F7" s="96">
        <v>1003223852.9978797</v>
      </c>
      <c r="G7" s="97">
        <f>+E7/F7-1</f>
        <v>2.580196525896894E-2</v>
      </c>
      <c r="H7" s="20"/>
      <c r="I7" s="12"/>
    </row>
    <row r="8" spans="4:9" ht="15.75" thickBot="1">
      <c r="D8" s="17" t="s">
        <v>18</v>
      </c>
      <c r="E8" s="66">
        <v>26639999.999899998</v>
      </c>
      <c r="F8" s="67">
        <v>31131733.163800798</v>
      </c>
      <c r="G8" s="98">
        <f t="shared" ref="G8:G20" si="0">+E8/F8-1</f>
        <v>-0.14428150017435182</v>
      </c>
      <c r="H8" s="20"/>
      <c r="I8" s="12"/>
    </row>
    <row r="9" spans="4:9" ht="27.75" thickBot="1">
      <c r="D9" s="17" t="s">
        <v>19</v>
      </c>
      <c r="E9" s="66">
        <v>34810000</v>
      </c>
      <c r="F9" s="67">
        <v>27773821.653857399</v>
      </c>
      <c r="G9" s="98">
        <f t="shared" si="0"/>
        <v>0.25333850104727573</v>
      </c>
      <c r="H9" s="20"/>
      <c r="I9" s="12"/>
    </row>
    <row r="10" spans="4:9" ht="15.75" thickBot="1">
      <c r="D10" s="6" t="s">
        <v>20</v>
      </c>
      <c r="E10" s="66">
        <v>-20224999.999899998</v>
      </c>
      <c r="F10" s="67">
        <v>-11802923.8837157</v>
      </c>
      <c r="G10" s="98">
        <f t="shared" si="0"/>
        <v>0.71355845374925253</v>
      </c>
      <c r="H10" s="20"/>
      <c r="I10" s="12"/>
    </row>
    <row r="11" spans="4:9" ht="15.75" thickBot="1">
      <c r="D11" s="6" t="s">
        <v>21</v>
      </c>
      <c r="E11" s="66">
        <v>28547000</v>
      </c>
      <c r="F11" s="67">
        <v>2226266.8807842</v>
      </c>
      <c r="G11" s="98" t="s">
        <v>2</v>
      </c>
      <c r="H11" s="20"/>
      <c r="I11" s="12"/>
    </row>
    <row r="12" spans="4:9" ht="15.75" thickBot="1">
      <c r="D12" s="6" t="s">
        <v>22</v>
      </c>
      <c r="E12" s="66">
        <v>-105776000</v>
      </c>
      <c r="F12" s="67">
        <v>-91648616.593957201</v>
      </c>
      <c r="G12" s="98">
        <f t="shared" si="0"/>
        <v>0.15414726300379611</v>
      </c>
      <c r="H12" s="20"/>
      <c r="I12" s="12"/>
    </row>
    <row r="13" spans="4:9" ht="15.75" thickBot="1">
      <c r="D13" s="6" t="s">
        <v>23</v>
      </c>
      <c r="E13" s="66">
        <v>-203756999.9998</v>
      </c>
      <c r="F13" s="67">
        <v>-176299902.49544361</v>
      </c>
      <c r="G13" s="98">
        <f t="shared" si="0"/>
        <v>0.1557408547351069</v>
      </c>
      <c r="H13" s="20"/>
      <c r="I13" s="12"/>
    </row>
    <row r="14" spans="4:9" ht="15.75" thickBot="1">
      <c r="D14" s="16" t="s">
        <v>24</v>
      </c>
      <c r="E14" s="65">
        <v>789348000.00020003</v>
      </c>
      <c r="F14" s="96">
        <v>784604231.72320557</v>
      </c>
      <c r="G14" s="97">
        <f t="shared" si="0"/>
        <v>6.0460651181752922E-3</v>
      </c>
      <c r="H14" s="20"/>
      <c r="I14" s="12"/>
    </row>
    <row r="15" spans="4:9" ht="15.75" thickBot="1">
      <c r="D15" s="6" t="s">
        <v>25</v>
      </c>
      <c r="E15" s="66">
        <v>-269928000</v>
      </c>
      <c r="F15" s="67">
        <v>-268378248.02620929</v>
      </c>
      <c r="G15" s="98">
        <f t="shared" si="0"/>
        <v>5.7745066345293861E-3</v>
      </c>
      <c r="H15" s="20"/>
      <c r="I15" s="12"/>
    </row>
    <row r="16" spans="4:9" ht="15.75" thickBot="1">
      <c r="D16" s="17" t="s">
        <v>26</v>
      </c>
      <c r="E16" s="66">
        <v>8229000</v>
      </c>
      <c r="F16" s="67">
        <v>7754853.9699999997</v>
      </c>
      <c r="G16" s="98">
        <f t="shared" si="0"/>
        <v>6.1141838625750511E-2</v>
      </c>
      <c r="H16" s="20"/>
      <c r="I16" s="12"/>
    </row>
    <row r="17" spans="3:14" ht="15.75" thickBot="1">
      <c r="D17" s="6" t="s">
        <v>27</v>
      </c>
      <c r="E17" s="66">
        <v>-11000</v>
      </c>
      <c r="F17" s="67">
        <v>110154.77</v>
      </c>
      <c r="G17" s="98">
        <f t="shared" si="0"/>
        <v>-1.0998594976867548</v>
      </c>
      <c r="H17" s="20"/>
      <c r="I17" s="12"/>
    </row>
    <row r="18" spans="3:14" ht="15.75" thickBot="1">
      <c r="D18" s="16" t="s">
        <v>28</v>
      </c>
      <c r="E18" s="65">
        <v>527638000.00010002</v>
      </c>
      <c r="F18" s="96">
        <v>524090992.43699628</v>
      </c>
      <c r="G18" s="97">
        <f t="shared" si="0"/>
        <v>6.7679231551192043E-3</v>
      </c>
      <c r="I18" s="12"/>
    </row>
    <row r="19" spans="3:14" ht="15.75" thickBot="1">
      <c r="C19" s="11"/>
      <c r="D19" s="6" t="s">
        <v>29</v>
      </c>
      <c r="E19" s="66">
        <v>28167000</v>
      </c>
      <c r="F19" s="67">
        <v>7691171.9325885</v>
      </c>
      <c r="G19" s="98">
        <f t="shared" si="0"/>
        <v>2.6622507267914193</v>
      </c>
      <c r="I19" s="12"/>
    </row>
    <row r="20" spans="3:14" ht="15.75" thickBot="1">
      <c r="D20" s="6" t="s">
        <v>30</v>
      </c>
      <c r="E20" s="66">
        <v>-70387999.999899998</v>
      </c>
      <c r="F20" s="67">
        <v>-52710562.280551203</v>
      </c>
      <c r="G20" s="98">
        <f t="shared" si="0"/>
        <v>0.33536803544725791</v>
      </c>
      <c r="I20" s="12"/>
    </row>
    <row r="21" spans="3:14" ht="15.75" thickBot="1">
      <c r="D21" s="6" t="s">
        <v>32</v>
      </c>
      <c r="E21" s="66">
        <v>2972999.9999000002</v>
      </c>
      <c r="F21" s="67">
        <v>260778.30240759999</v>
      </c>
      <c r="G21" s="98" t="s">
        <v>2</v>
      </c>
      <c r="I21" s="12"/>
    </row>
    <row r="22" spans="3:14" ht="15.75" thickBot="1">
      <c r="D22" s="6" t="s">
        <v>31</v>
      </c>
      <c r="E22" s="66">
        <v>-292000</v>
      </c>
      <c r="F22" s="67">
        <v>391411</v>
      </c>
      <c r="G22" s="98" t="s">
        <v>2</v>
      </c>
      <c r="I22" s="12"/>
    </row>
    <row r="23" spans="3:14" ht="15.75" thickBot="1">
      <c r="D23" s="16" t="s">
        <v>33</v>
      </c>
      <c r="E23" s="65">
        <f>SUM(E19:E22)+I23</f>
        <v>-39540000</v>
      </c>
      <c r="F23" s="96">
        <v>-44368201.0455551</v>
      </c>
      <c r="G23" s="97">
        <f t="shared" ref="G23:G27" si="1">+E23/F23-1</f>
        <v>-0.10882120373998805</v>
      </c>
      <c r="I23" s="12"/>
    </row>
    <row r="24" spans="3:14" ht="15.75" thickBot="1">
      <c r="D24" s="16" t="s">
        <v>34</v>
      </c>
      <c r="E24" s="65">
        <f>+E18+E23</f>
        <v>488098000.00010002</v>
      </c>
      <c r="F24" s="96">
        <v>479722791.39144117</v>
      </c>
      <c r="G24" s="97">
        <f t="shared" si="1"/>
        <v>1.7458433826682329E-2</v>
      </c>
      <c r="I24" s="12"/>
    </row>
    <row r="25" spans="3:14" ht="15.75" thickBot="1">
      <c r="D25" s="6" t="s">
        <v>35</v>
      </c>
      <c r="E25" s="66">
        <v>-120177000</v>
      </c>
      <c r="F25" s="67">
        <v>-115477835.0734503</v>
      </c>
      <c r="G25" s="98">
        <f t="shared" si="1"/>
        <v>4.0693219816259729E-2</v>
      </c>
      <c r="I25" s="12"/>
    </row>
    <row r="26" spans="3:14" ht="15.75" thickBot="1">
      <c r="D26" s="6" t="s">
        <v>36</v>
      </c>
      <c r="E26" s="66">
        <f>+E25+E24</f>
        <v>367921000.00010002</v>
      </c>
      <c r="F26" s="67">
        <v>364244956.3179909</v>
      </c>
      <c r="G26" s="98">
        <f t="shared" si="1"/>
        <v>1.0092229469060632E-2</v>
      </c>
      <c r="I26" s="12"/>
    </row>
    <row r="27" spans="3:14" ht="15.75" thickBot="1">
      <c r="D27" s="16" t="s">
        <v>37</v>
      </c>
      <c r="E27" s="65">
        <v>354339000.00010002</v>
      </c>
      <c r="F27" s="96">
        <v>363026461.18152171</v>
      </c>
      <c r="G27" s="97">
        <f t="shared" si="1"/>
        <v>-2.3930655504139087E-2</v>
      </c>
      <c r="I27" s="12"/>
    </row>
    <row r="28" spans="3:14" ht="15.75" thickBot="1">
      <c r="D28" s="6" t="s">
        <v>38</v>
      </c>
      <c r="E28" s="66">
        <v>13582000</v>
      </c>
      <c r="F28" s="67">
        <v>1219492.8940703999</v>
      </c>
      <c r="G28" s="98" t="s">
        <v>2</v>
      </c>
      <c r="I28" s="12"/>
    </row>
    <row r="29" spans="3:14">
      <c r="I29" s="12"/>
    </row>
    <row r="30" spans="3:14">
      <c r="E30" s="27"/>
      <c r="F30" s="27"/>
      <c r="H30" s="12" t="s">
        <v>250</v>
      </c>
      <c r="I30" s="12"/>
    </row>
    <row r="31" spans="3:14">
      <c r="I31" s="12"/>
    </row>
    <row r="32" spans="3:14">
      <c r="I32" s="12"/>
      <c r="L32" s="13"/>
      <c r="M32" s="18"/>
      <c r="N32" s="18"/>
    </row>
    <row r="33" spans="1:12" ht="19.5" thickBot="1">
      <c r="D33" s="14"/>
      <c r="I33" s="52"/>
    </row>
    <row r="34" spans="1:12" ht="16.5" thickBot="1">
      <c r="D34" s="107" t="s">
        <v>111</v>
      </c>
      <c r="E34" s="107"/>
      <c r="F34" s="107"/>
      <c r="G34" s="107"/>
      <c r="H34" s="107"/>
      <c r="I34" s="107"/>
      <c r="J34" s="107"/>
    </row>
    <row r="35" spans="1:12" ht="28.15" customHeight="1">
      <c r="D35" s="120" t="str">
        <f>+D6</f>
        <v xml:space="preserve">(million euros) </v>
      </c>
      <c r="E35" s="115" t="s">
        <v>243</v>
      </c>
      <c r="F35" s="115"/>
      <c r="G35" s="115" t="s">
        <v>246</v>
      </c>
      <c r="H35" s="115"/>
      <c r="I35" s="117" t="s">
        <v>249</v>
      </c>
      <c r="J35" s="108" t="s">
        <v>0</v>
      </c>
    </row>
    <row r="36" spans="1:12" ht="15" customHeight="1" thickBot="1">
      <c r="D36" s="121"/>
      <c r="E36" s="116"/>
      <c r="F36" s="116"/>
      <c r="G36" s="116"/>
      <c r="H36" s="116"/>
      <c r="I36" s="118"/>
      <c r="J36" s="109"/>
      <c r="K36" s="21"/>
    </row>
    <row r="37" spans="1:12">
      <c r="D37" s="121"/>
      <c r="E37" s="113" t="s">
        <v>244</v>
      </c>
      <c r="F37" s="113" t="s">
        <v>245</v>
      </c>
      <c r="G37" s="111" t="s">
        <v>247</v>
      </c>
      <c r="H37" s="111" t="s">
        <v>248</v>
      </c>
      <c r="I37" s="118"/>
      <c r="J37" s="109"/>
    </row>
    <row r="38" spans="1:12" ht="15.75" thickBot="1">
      <c r="D38" s="122"/>
      <c r="E38" s="114"/>
      <c r="F38" s="114"/>
      <c r="G38" s="112"/>
      <c r="H38" s="112"/>
      <c r="I38" s="119"/>
      <c r="J38" s="110"/>
    </row>
    <row r="39" spans="1:12" ht="15.75" thickBot="1">
      <c r="D39" s="6" t="s">
        <v>39</v>
      </c>
      <c r="E39" s="67">
        <v>814132711.54000008</v>
      </c>
      <c r="F39" s="67">
        <v>37125759.147913344</v>
      </c>
      <c r="G39" s="67">
        <v>116624474.7753</v>
      </c>
      <c r="H39" s="67">
        <v>75180638.549999997</v>
      </c>
      <c r="I39" s="67">
        <v>-13954583.637759686</v>
      </c>
      <c r="J39" s="68">
        <v>1029109000.3754537</v>
      </c>
      <c r="L39" s="124"/>
    </row>
    <row r="40" spans="1:12" ht="15.75" thickBot="1">
      <c r="D40" s="6" t="s">
        <v>40</v>
      </c>
      <c r="E40" s="67">
        <v>0</v>
      </c>
      <c r="F40" s="67">
        <v>32738571.157399062</v>
      </c>
      <c r="G40" s="67">
        <v>2071435.9243628001</v>
      </c>
      <c r="H40" s="67">
        <v>0</v>
      </c>
      <c r="I40" s="67">
        <v>-6.9999999925494194</v>
      </c>
      <c r="J40" s="68">
        <v>34810000.081761867</v>
      </c>
      <c r="L40" s="124"/>
    </row>
    <row r="41" spans="1:12" ht="15.75" thickBot="1">
      <c r="D41" s="6" t="s">
        <v>41</v>
      </c>
      <c r="E41" s="67">
        <v>605802245.40000069</v>
      </c>
      <c r="F41" s="67">
        <v>54889729.240418963</v>
      </c>
      <c r="G41" s="67">
        <v>60772209.252762817</v>
      </c>
      <c r="H41" s="67">
        <v>55773468.120000027</v>
      </c>
      <c r="I41" s="67">
        <v>12110347.661510944</v>
      </c>
      <c r="J41" s="68">
        <v>789347999.67469335</v>
      </c>
      <c r="L41" s="124"/>
    </row>
    <row r="42" spans="1:12" ht="15.75" thickBot="1">
      <c r="D42" s="6" t="s">
        <v>42</v>
      </c>
      <c r="E42" s="67">
        <v>413428263.59000075</v>
      </c>
      <c r="F42" s="67">
        <v>44358884.102717564</v>
      </c>
      <c r="G42" s="67">
        <v>15997533.053162813</v>
      </c>
      <c r="H42" s="67">
        <v>41561837.850000024</v>
      </c>
      <c r="I42" s="67">
        <v>12291481.461510777</v>
      </c>
      <c r="J42" s="68">
        <v>527638000.05739194</v>
      </c>
      <c r="L42" s="124"/>
    </row>
    <row r="43" spans="1:12" ht="15.75" thickBot="1">
      <c r="D43" s="6" t="s">
        <v>34</v>
      </c>
      <c r="E43" s="69">
        <v>383359064.87000084</v>
      </c>
      <c r="F43" s="69">
        <v>28540328.177835707</v>
      </c>
      <c r="G43" s="69">
        <v>14300090.103962814</v>
      </c>
      <c r="H43" s="69">
        <v>37904152.62000002</v>
      </c>
      <c r="I43" s="69">
        <v>23994364.259310603</v>
      </c>
      <c r="J43" s="70">
        <v>488098000.03110999</v>
      </c>
      <c r="L43" s="124"/>
    </row>
    <row r="44" spans="1:12" ht="15.75" thickBot="1">
      <c r="D44" s="6" t="s">
        <v>45</v>
      </c>
      <c r="E44" s="67">
        <v>288042892.42000073</v>
      </c>
      <c r="F44" s="67">
        <v>29965789.64863063</v>
      </c>
      <c r="G44" s="67">
        <v>7996755.9077277742</v>
      </c>
      <c r="H44" s="67">
        <v>14482392.329000009</v>
      </c>
      <c r="I44" s="67">
        <v>13851170.216992974</v>
      </c>
      <c r="J44" s="68">
        <v>354339000.5223521</v>
      </c>
      <c r="L44" s="124"/>
    </row>
    <row r="45" spans="1:12">
      <c r="A45" s="12"/>
      <c r="B45" s="12"/>
      <c r="I45" s="12"/>
      <c r="J45" s="23"/>
      <c r="L45" s="124"/>
    </row>
    <row r="46" spans="1:12" ht="15.75" thickBot="1">
      <c r="D46" s="24"/>
      <c r="E46" s="1"/>
      <c r="F46" s="1"/>
      <c r="G46" s="25"/>
      <c r="H46" s="25"/>
      <c r="I46" s="44"/>
      <c r="J46" s="26"/>
    </row>
    <row r="47" spans="1:12" ht="16.149999999999999" customHeight="1" thickBot="1">
      <c r="D47" s="107" t="s">
        <v>14</v>
      </c>
      <c r="E47" s="107"/>
      <c r="F47" s="107"/>
      <c r="G47" s="107"/>
      <c r="H47" s="107"/>
      <c r="I47" s="107"/>
      <c r="J47" s="107"/>
      <c r="K47" s="21"/>
    </row>
    <row r="48" spans="1:12" ht="14.65" customHeight="1">
      <c r="D48" s="120" t="str">
        <f>+D35</f>
        <v xml:space="preserve">(million euros) </v>
      </c>
      <c r="E48" s="115" t="s">
        <v>243</v>
      </c>
      <c r="F48" s="115"/>
      <c r="G48" s="115" t="s">
        <v>246</v>
      </c>
      <c r="H48" s="115"/>
      <c r="I48" s="117" t="s">
        <v>249</v>
      </c>
      <c r="J48" s="108" t="s">
        <v>0</v>
      </c>
    </row>
    <row r="49" spans="4:12" ht="29.65" customHeight="1" thickBot="1">
      <c r="D49" s="121"/>
      <c r="E49" s="116"/>
      <c r="F49" s="116"/>
      <c r="G49" s="116"/>
      <c r="H49" s="116"/>
      <c r="I49" s="118"/>
      <c r="J49" s="109"/>
      <c r="K49" s="21"/>
    </row>
    <row r="50" spans="4:12" ht="14.65" customHeight="1">
      <c r="D50" s="121"/>
      <c r="E50" s="113" t="s">
        <v>244</v>
      </c>
      <c r="F50" s="113" t="s">
        <v>245</v>
      </c>
      <c r="G50" s="111" t="s">
        <v>247</v>
      </c>
      <c r="H50" s="111" t="s">
        <v>248</v>
      </c>
      <c r="I50" s="118"/>
      <c r="J50" s="109"/>
      <c r="K50" s="21"/>
    </row>
    <row r="51" spans="4:12" ht="15.75" thickBot="1">
      <c r="D51" s="122"/>
      <c r="E51" s="114"/>
      <c r="F51" s="114"/>
      <c r="G51" s="112"/>
      <c r="H51" s="112"/>
      <c r="I51" s="119"/>
      <c r="J51" s="110"/>
      <c r="K51" s="21"/>
    </row>
    <row r="52" spans="4:12" ht="15.75" thickBot="1">
      <c r="D52" s="6" t="s">
        <v>39</v>
      </c>
      <c r="E52" s="67">
        <v>815408755.80000007</v>
      </c>
      <c r="F52" s="67">
        <v>30358896.707420241</v>
      </c>
      <c r="G52" s="67">
        <v>95541821.320493296</v>
      </c>
      <c r="H52" s="67">
        <v>73037822.799999997</v>
      </c>
      <c r="I52" s="67">
        <f>+J52-SUM(E52:H52)</f>
        <v>-11121443.410844326</v>
      </c>
      <c r="J52" s="68">
        <v>1003225853.2170693</v>
      </c>
      <c r="L52" s="22"/>
    </row>
    <row r="53" spans="4:12" ht="15.75" thickBot="1">
      <c r="D53" s="6" t="s">
        <v>40</v>
      </c>
      <c r="E53" s="67">
        <v>0</v>
      </c>
      <c r="F53" s="67">
        <v>27304057.545629736</v>
      </c>
      <c r="G53" s="67">
        <v>469764.24426360003</v>
      </c>
      <c r="H53" s="67">
        <v>0</v>
      </c>
      <c r="I53" s="67">
        <f t="shared" ref="I53:I56" si="2">+J53-SUM(E53:H53)</f>
        <v>0</v>
      </c>
      <c r="J53" s="68">
        <v>27773821.789893337</v>
      </c>
      <c r="L53" s="22"/>
    </row>
    <row r="54" spans="4:12" ht="15.75" thickBot="1">
      <c r="D54" s="6" t="s">
        <v>41</v>
      </c>
      <c r="E54" s="67">
        <v>602127609.30000007</v>
      </c>
      <c r="F54" s="67">
        <v>47461537.535772495</v>
      </c>
      <c r="G54" s="67">
        <v>69799054.460225597</v>
      </c>
      <c r="H54" s="67">
        <v>56657174.079999954</v>
      </c>
      <c r="I54" s="67">
        <f>+J54-SUM(E54:H54)</f>
        <v>8556856.4079999924</v>
      </c>
      <c r="J54" s="68">
        <v>784602231.78399801</v>
      </c>
      <c r="L54" s="22"/>
    </row>
    <row r="55" spans="4:12" ht="15.75" thickBot="1">
      <c r="D55" s="6" t="s">
        <v>42</v>
      </c>
      <c r="E55" s="67">
        <v>413974653.90999997</v>
      </c>
      <c r="F55" s="67">
        <v>38487450.531425416</v>
      </c>
      <c r="G55" s="67">
        <v>20418520.886899199</v>
      </c>
      <c r="H55" s="67">
        <v>42564216.66999995</v>
      </c>
      <c r="I55" s="67">
        <f t="shared" si="2"/>
        <v>8645148.8179998398</v>
      </c>
      <c r="J55" s="68">
        <v>524089990.81632435</v>
      </c>
      <c r="L55" s="22"/>
    </row>
    <row r="56" spans="4:12" ht="15.75" thickBot="1">
      <c r="D56" s="6" t="s">
        <v>34</v>
      </c>
      <c r="E56" s="67">
        <v>377986240.98999995</v>
      </c>
      <c r="F56" s="67">
        <v>33223799.34895625</v>
      </c>
      <c r="G56" s="67">
        <v>16928580.660909697</v>
      </c>
      <c r="H56" s="67">
        <v>42335672.569999948</v>
      </c>
      <c r="I56" s="67">
        <f t="shared" si="2"/>
        <v>9249495.1429998875</v>
      </c>
      <c r="J56" s="68">
        <v>479723788.71286571</v>
      </c>
      <c r="L56" s="22"/>
    </row>
    <row r="57" spans="4:12" ht="15.75" thickBot="1">
      <c r="D57" s="16" t="s">
        <v>46</v>
      </c>
      <c r="E57" s="67">
        <v>284102766.13</v>
      </c>
      <c r="F57" s="67">
        <v>31948901.044902883</v>
      </c>
      <c r="G57" s="67">
        <v>9803459.8266957477</v>
      </c>
      <c r="H57" s="67">
        <v>31751754.419999953</v>
      </c>
      <c r="I57" s="67">
        <f>+J57-SUM(E57:H57)</f>
        <v>5419579.7654345632</v>
      </c>
      <c r="J57" s="68">
        <v>363026461.18703312</v>
      </c>
      <c r="L57" s="22"/>
    </row>
    <row r="58" spans="4:12">
      <c r="I58" s="52"/>
    </row>
    <row r="59" spans="4:12">
      <c r="I59" s="52"/>
    </row>
    <row r="60" spans="4:12">
      <c r="I60" s="52"/>
    </row>
    <row r="61" spans="4:12" ht="19.5" thickBot="1">
      <c r="D61" s="14" t="s">
        <v>47</v>
      </c>
      <c r="I61" s="52"/>
    </row>
    <row r="62" spans="4:12" ht="16.5" thickBot="1">
      <c r="D62" s="104" t="s">
        <v>13</v>
      </c>
      <c r="E62" s="104"/>
      <c r="F62" s="104"/>
      <c r="G62" s="104"/>
      <c r="H62" s="104"/>
      <c r="I62" s="104"/>
      <c r="J62" s="104"/>
    </row>
    <row r="63" spans="4:12" ht="15.75" thickBot="1">
      <c r="D63" s="7"/>
      <c r="E63" s="105" t="s">
        <v>43</v>
      </c>
      <c r="F63" s="105"/>
      <c r="G63" s="105"/>
      <c r="H63" s="106" t="s">
        <v>44</v>
      </c>
      <c r="I63" s="106"/>
      <c r="J63" s="106"/>
    </row>
    <row r="64" spans="4:12" ht="15.75" thickBot="1">
      <c r="D64" s="2" t="str">
        <f>+D48</f>
        <v xml:space="preserve">(million euros) </v>
      </c>
      <c r="E64" s="19">
        <v>2023</v>
      </c>
      <c r="F64" s="8">
        <v>2022</v>
      </c>
      <c r="G64" s="8" t="s">
        <v>3</v>
      </c>
      <c r="H64" s="43">
        <v>2023</v>
      </c>
      <c r="I64" s="45">
        <v>2022</v>
      </c>
      <c r="J64" s="45" t="s">
        <v>3</v>
      </c>
    </row>
    <row r="65" spans="4:10" ht="15" customHeight="1">
      <c r="D65" s="125" t="s">
        <v>48</v>
      </c>
      <c r="E65" s="71">
        <f>223981999.9997/1000</f>
        <v>223981.9999997</v>
      </c>
      <c r="F65" s="72">
        <f>188106826.379159/1000</f>
        <v>188106.826379159</v>
      </c>
      <c r="G65" s="73">
        <v>0.19071702133886714</v>
      </c>
      <c r="H65" s="71">
        <f>110487999.9999/1000</f>
        <v>110487.9999999</v>
      </c>
      <c r="I65" s="72">
        <f>100751633.346165/1000</f>
        <v>100751.63334616501</v>
      </c>
      <c r="J65" s="73">
        <v>9.6637308303300751E-2</v>
      </c>
    </row>
    <row r="66" spans="4:10" ht="15.75" thickBot="1">
      <c r="D66" s="6" t="s">
        <v>49</v>
      </c>
      <c r="E66" s="74">
        <f>105776000/1000</f>
        <v>105776</v>
      </c>
      <c r="F66" s="75">
        <f>91646616.5939572/1000</f>
        <v>91646.616593957195</v>
      </c>
      <c r="G66" s="76">
        <v>0.15417244990770818</v>
      </c>
      <c r="H66" s="74">
        <f>55237000.0001/1000</f>
        <v>55237.000000100001</v>
      </c>
      <c r="I66" s="75">
        <f>46544691.1668176/1000</f>
        <v>46544.691166817596</v>
      </c>
      <c r="J66" s="76">
        <v>0.18675188545410903</v>
      </c>
    </row>
    <row r="67" spans="4:10" ht="15.75" thickBot="1">
      <c r="D67" s="16" t="s">
        <v>50</v>
      </c>
      <c r="E67" s="77">
        <f>329758999.9997/1000</f>
        <v>329758.9999997</v>
      </c>
      <c r="F67" s="78">
        <f>279752442.973117/1000</f>
        <v>279752.44297311699</v>
      </c>
      <c r="G67" s="79">
        <v>0.17875288771433184</v>
      </c>
      <c r="H67" s="77">
        <f>165725000/1000</f>
        <v>165725</v>
      </c>
      <c r="I67" s="78">
        <f>147296324.512983/1000</f>
        <v>147296.324512983</v>
      </c>
      <c r="J67" s="79">
        <v>0.12511293508476218</v>
      </c>
    </row>
    <row r="68" spans="4:10">
      <c r="I68" s="52"/>
    </row>
    <row r="69" spans="4:10">
      <c r="F69" s="54"/>
      <c r="I69" s="52"/>
    </row>
    <row r="70" spans="4:10">
      <c r="F70" s="54"/>
      <c r="I70" s="52"/>
    </row>
    <row r="71" spans="4:10">
      <c r="F71" s="55"/>
      <c r="I71" s="52"/>
    </row>
    <row r="72" spans="4:10">
      <c r="I72" s="52"/>
    </row>
    <row r="73" spans="4:10">
      <c r="I73" s="52"/>
    </row>
    <row r="74" spans="4:10">
      <c r="I74" s="52"/>
    </row>
    <row r="75" spans="4:10" ht="36.75" customHeight="1">
      <c r="I75" s="52"/>
    </row>
    <row r="76" spans="4:10">
      <c r="I76" s="52"/>
    </row>
    <row r="77" spans="4:10">
      <c r="I77" s="52"/>
    </row>
    <row r="78" spans="4:10">
      <c r="I78" s="52"/>
    </row>
    <row r="79" spans="4:10">
      <c r="I79" s="52"/>
    </row>
    <row r="80" spans="4:10">
      <c r="I80" s="52"/>
    </row>
    <row r="81" spans="9:9">
      <c r="I81" s="52"/>
    </row>
    <row r="82" spans="9:9">
      <c r="I82" s="52"/>
    </row>
    <row r="83" spans="9:9">
      <c r="I83" s="52"/>
    </row>
    <row r="84" spans="9:9">
      <c r="I84" s="52"/>
    </row>
    <row r="85" spans="9:9">
      <c r="I85" s="52"/>
    </row>
    <row r="86" spans="9:9">
      <c r="I86" s="52"/>
    </row>
    <row r="87" spans="9:9">
      <c r="I87" s="52"/>
    </row>
    <row r="88" spans="9:9">
      <c r="I88" s="52"/>
    </row>
    <row r="89" spans="9:9">
      <c r="I89" s="52"/>
    </row>
    <row r="90" spans="9:9">
      <c r="I90" s="52"/>
    </row>
    <row r="91" spans="9:9">
      <c r="I91" s="52"/>
    </row>
    <row r="92" spans="9:9">
      <c r="I92" s="52"/>
    </row>
    <row r="93" spans="9:9">
      <c r="I93" s="52"/>
    </row>
    <row r="94" spans="9:9">
      <c r="I94" s="52"/>
    </row>
    <row r="95" spans="9:9">
      <c r="I95" s="52"/>
    </row>
    <row r="96" spans="9:9">
      <c r="I96" s="52"/>
    </row>
    <row r="97" spans="9:9">
      <c r="I97" s="52"/>
    </row>
    <row r="98" spans="9:9">
      <c r="I98" s="52"/>
    </row>
    <row r="99" spans="9:9">
      <c r="I99" s="52"/>
    </row>
    <row r="100" spans="9:9">
      <c r="I100" s="52"/>
    </row>
    <row r="101" spans="9:9">
      <c r="I101" s="52"/>
    </row>
    <row r="102" spans="9:9">
      <c r="I102" s="52"/>
    </row>
    <row r="103" spans="9:9">
      <c r="I103" s="52"/>
    </row>
    <row r="104" spans="9:9">
      <c r="I104" s="52"/>
    </row>
    <row r="105" spans="9:9">
      <c r="I105" s="52"/>
    </row>
    <row r="106" spans="9:9">
      <c r="I106" s="52"/>
    </row>
    <row r="107" spans="9:9">
      <c r="I107" s="52"/>
    </row>
    <row r="108" spans="9:9">
      <c r="I108" s="52"/>
    </row>
    <row r="109" spans="9:9">
      <c r="I109" s="52"/>
    </row>
    <row r="110" spans="9:9">
      <c r="I110" s="52"/>
    </row>
    <row r="111" spans="9:9">
      <c r="I111" s="52"/>
    </row>
    <row r="112" spans="9:9">
      <c r="I112" s="52"/>
    </row>
    <row r="113" spans="9:9">
      <c r="I113" s="52"/>
    </row>
    <row r="114" spans="9:9">
      <c r="I114" s="52"/>
    </row>
    <row r="115" spans="9:9">
      <c r="I115" s="52"/>
    </row>
    <row r="116" spans="9:9">
      <c r="I116" s="52"/>
    </row>
    <row r="117" spans="9:9">
      <c r="I117" s="52"/>
    </row>
    <row r="118" spans="9:9">
      <c r="I118" s="52"/>
    </row>
    <row r="119" spans="9:9">
      <c r="I119" s="52"/>
    </row>
    <row r="120" spans="9:9">
      <c r="I120" s="52"/>
    </row>
    <row r="121" spans="9:9">
      <c r="I121" s="52"/>
    </row>
    <row r="122" spans="9:9">
      <c r="I122" s="52"/>
    </row>
    <row r="123" spans="9:9">
      <c r="I123" s="52"/>
    </row>
    <row r="124" spans="9:9">
      <c r="I124" s="52"/>
    </row>
    <row r="125" spans="9:9">
      <c r="I125" s="52"/>
    </row>
    <row r="126" spans="9:9">
      <c r="I126" s="52"/>
    </row>
    <row r="127" spans="9:9">
      <c r="I127" s="52"/>
    </row>
    <row r="128" spans="9:9">
      <c r="I128" s="52"/>
    </row>
    <row r="129" spans="9:9">
      <c r="I129" s="52"/>
    </row>
    <row r="130" spans="9:9">
      <c r="I130" s="52"/>
    </row>
    <row r="131" spans="9:9">
      <c r="I131" s="52"/>
    </row>
    <row r="132" spans="9:9">
      <c r="I132" s="52"/>
    </row>
    <row r="133" spans="9:9">
      <c r="I133" s="52"/>
    </row>
    <row r="134" spans="9:9">
      <c r="I134" s="52"/>
    </row>
    <row r="135" spans="9:9">
      <c r="I135" s="52"/>
    </row>
    <row r="136" spans="9:9">
      <c r="I136" s="52"/>
    </row>
    <row r="137" spans="9:9">
      <c r="I137" s="52"/>
    </row>
    <row r="138" spans="9:9">
      <c r="I138" s="52"/>
    </row>
    <row r="139" spans="9:9">
      <c r="I139" s="52"/>
    </row>
    <row r="140" spans="9:9">
      <c r="I140" s="52"/>
    </row>
    <row r="141" spans="9:9">
      <c r="I141" s="52"/>
    </row>
    <row r="142" spans="9:9">
      <c r="I142" s="52"/>
    </row>
    <row r="143" spans="9:9">
      <c r="I143" s="52"/>
    </row>
    <row r="144" spans="9:9">
      <c r="I144" s="52"/>
    </row>
    <row r="145" spans="9:9">
      <c r="I145" s="52"/>
    </row>
    <row r="146" spans="9:9">
      <c r="I146" s="52"/>
    </row>
    <row r="147" spans="9:9">
      <c r="I147" s="52"/>
    </row>
    <row r="148" spans="9:9">
      <c r="I148" s="52"/>
    </row>
    <row r="149" spans="9:9">
      <c r="I149" s="52"/>
    </row>
    <row r="150" spans="9:9">
      <c r="I150" s="52"/>
    </row>
    <row r="151" spans="9:9">
      <c r="I151" s="52"/>
    </row>
    <row r="152" spans="9:9">
      <c r="I152" s="52"/>
    </row>
    <row r="153" spans="9:9">
      <c r="I153" s="52"/>
    </row>
    <row r="154" spans="9:9">
      <c r="I154" s="52"/>
    </row>
    <row r="155" spans="9:9">
      <c r="I155" s="52"/>
    </row>
    <row r="156" spans="9:9">
      <c r="I156" s="52"/>
    </row>
  </sheetData>
  <mergeCells count="24">
    <mergeCell ref="H37:H38"/>
    <mergeCell ref="D5:G5"/>
    <mergeCell ref="D34:J34"/>
    <mergeCell ref="J35:J38"/>
    <mergeCell ref="G35:H36"/>
    <mergeCell ref="I35:I38"/>
    <mergeCell ref="E35:F36"/>
    <mergeCell ref="E37:E38"/>
    <mergeCell ref="F37:F38"/>
    <mergeCell ref="D35:D38"/>
    <mergeCell ref="G37:G38"/>
    <mergeCell ref="D62:J62"/>
    <mergeCell ref="E63:G63"/>
    <mergeCell ref="H63:J63"/>
    <mergeCell ref="D47:J47"/>
    <mergeCell ref="J48:J51"/>
    <mergeCell ref="H50:H51"/>
    <mergeCell ref="G50:G51"/>
    <mergeCell ref="F50:F51"/>
    <mergeCell ref="E50:E51"/>
    <mergeCell ref="G48:H49"/>
    <mergeCell ref="I48:I51"/>
    <mergeCell ref="E48:F49"/>
    <mergeCell ref="D48:D51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ignoredErrors>
    <ignoredError sqref="E23" formulaRange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G46"/>
  <sheetViews>
    <sheetView showGridLines="0" zoomScaleNormal="100" workbookViewId="0">
      <selection activeCell="D2" sqref="D2"/>
    </sheetView>
  </sheetViews>
  <sheetFormatPr baseColWidth="10" defaultColWidth="11.42578125" defaultRowHeight="15"/>
  <cols>
    <col min="1" max="2" width="11.42578125" style="29"/>
    <col min="3" max="3" width="11.42578125" style="12"/>
    <col min="4" max="4" width="36.140625" style="12" bestFit="1" customWidth="1"/>
    <col min="5" max="5" width="17.42578125" style="12" bestFit="1" customWidth="1"/>
    <col min="6" max="6" width="15.7109375" style="12" bestFit="1" customWidth="1"/>
    <col min="7" max="7" width="11.28515625" style="12" bestFit="1" customWidth="1"/>
    <col min="8" max="16384" width="11.42578125" style="12"/>
  </cols>
  <sheetData>
    <row r="2" spans="4:6">
      <c r="D2" s="28"/>
      <c r="E2" s="47"/>
    </row>
    <row r="4" spans="4:6" ht="15.75">
      <c r="D4" s="30" t="s">
        <v>15</v>
      </c>
    </row>
    <row r="5" spans="4:6" ht="15.75">
      <c r="D5" s="3" t="s">
        <v>12</v>
      </c>
      <c r="E5" s="4"/>
      <c r="F5" s="4"/>
    </row>
    <row r="6" spans="4:6" ht="15.75" thickBot="1">
      <c r="D6" s="126" t="s">
        <v>241</v>
      </c>
      <c r="E6" s="127" t="s">
        <v>236</v>
      </c>
      <c r="F6" s="128">
        <v>44926</v>
      </c>
    </row>
    <row r="7" spans="4:6" ht="15.75" thickBot="1">
      <c r="D7" s="31" t="s">
        <v>51</v>
      </c>
      <c r="E7" s="80">
        <v>834868000</v>
      </c>
      <c r="F7" s="81">
        <v>855147000</v>
      </c>
    </row>
    <row r="8" spans="4:6" ht="15.75" thickBot="1">
      <c r="D8" s="31" t="s">
        <v>52</v>
      </c>
      <c r="E8" s="80">
        <v>9749638999.9998016</v>
      </c>
      <c r="F8" s="81">
        <v>9626804999.9998016</v>
      </c>
    </row>
    <row r="9" spans="4:6" ht="15.75" thickBot="1">
      <c r="D9" s="31" t="s">
        <v>53</v>
      </c>
      <c r="E9" s="80">
        <v>1688000</v>
      </c>
      <c r="F9" s="81">
        <v>1704000</v>
      </c>
    </row>
    <row r="10" spans="4:6" ht="15.75" thickBot="1">
      <c r="D10" s="31" t="s">
        <v>54</v>
      </c>
      <c r="E10" s="80">
        <v>949993999.99989998</v>
      </c>
      <c r="F10" s="81">
        <v>891616999.99989998</v>
      </c>
    </row>
    <row r="11" spans="4:6" ht="15.75" thickBot="1">
      <c r="D11" s="31" t="s">
        <v>55</v>
      </c>
      <c r="E11" s="80">
        <f>+E14-SUM(E7:E10)-SUM(E12:E13)</f>
        <v>535903000.00029922</v>
      </c>
      <c r="F11" s="81">
        <v>386209200.00019646</v>
      </c>
    </row>
    <row r="12" spans="4:6" ht="15.75" thickBot="1">
      <c r="D12" s="31" t="s">
        <v>56</v>
      </c>
      <c r="E12" s="80">
        <v>68025999.999899998</v>
      </c>
      <c r="F12" s="81">
        <v>69217000</v>
      </c>
    </row>
    <row r="13" spans="4:6" ht="15.75" thickBot="1">
      <c r="D13" s="31" t="s">
        <v>57</v>
      </c>
      <c r="E13" s="80">
        <v>-110268000.0001</v>
      </c>
      <c r="F13" s="81">
        <v>3513800</v>
      </c>
    </row>
    <row r="14" spans="4:6" ht="15.75" thickBot="1">
      <c r="D14" s="32" t="s">
        <v>58</v>
      </c>
      <c r="E14" s="82">
        <v>12029849999.999802</v>
      </c>
      <c r="F14" s="83">
        <v>11834212999.999899</v>
      </c>
    </row>
    <row r="15" spans="4:6" ht="15.75" thickBot="1">
      <c r="D15" s="31" t="s">
        <v>59</v>
      </c>
      <c r="E15" s="80">
        <v>57340000</v>
      </c>
      <c r="F15" s="81">
        <v>41320999.999899998</v>
      </c>
    </row>
    <row r="16" spans="4:6" ht="15.75" thickBot="1">
      <c r="D16" s="31" t="s">
        <v>60</v>
      </c>
      <c r="E16" s="80">
        <v>1473886999.9998</v>
      </c>
      <c r="F16" s="81">
        <v>1358657000</v>
      </c>
    </row>
    <row r="17" spans="4:7" ht="15.75" thickBot="1">
      <c r="D17" s="31" t="s">
        <v>61</v>
      </c>
      <c r="E17" s="80">
        <f>+E19-E15-E16-E18</f>
        <v>342238000</v>
      </c>
      <c r="F17" s="81">
        <v>752505000.00010002</v>
      </c>
    </row>
    <row r="18" spans="4:7" ht="15.75" thickBot="1">
      <c r="D18" s="31" t="s">
        <v>62</v>
      </c>
      <c r="E18" s="80">
        <v>1394945999.9999001</v>
      </c>
      <c r="F18" s="81">
        <v>794823999.99989998</v>
      </c>
    </row>
    <row r="19" spans="4:7" ht="15.75" thickBot="1">
      <c r="D19" s="32" t="s">
        <v>63</v>
      </c>
      <c r="E19" s="82">
        <v>3268410999.9997001</v>
      </c>
      <c r="F19" s="83">
        <v>2947306999.9998999</v>
      </c>
    </row>
    <row r="20" spans="4:7" ht="15.75" thickBot="1">
      <c r="D20" s="32" t="s">
        <v>64</v>
      </c>
      <c r="E20" s="82">
        <f>+E14+E19</f>
        <v>15298260999.999502</v>
      </c>
      <c r="F20" s="83">
        <v>14781519999.999798</v>
      </c>
    </row>
    <row r="21" spans="4:7" ht="15.75" thickBot="1">
      <c r="D21" s="31"/>
      <c r="E21" s="129"/>
      <c r="F21" s="130"/>
    </row>
    <row r="22" spans="4:7" ht="15.75" thickBot="1">
      <c r="D22" s="126" t="s">
        <v>242</v>
      </c>
      <c r="E22" s="131" t="str">
        <f>+E6</f>
        <v>31/06/2023</v>
      </c>
      <c r="F22" s="132">
        <f>+F6</f>
        <v>44926</v>
      </c>
    </row>
    <row r="23" spans="4:7" ht="15.75" thickBot="1">
      <c r="D23" s="56" t="s">
        <v>65</v>
      </c>
      <c r="E23" s="80">
        <v>5274422999.9999008</v>
      </c>
      <c r="F23" s="81">
        <v>4826317999.9999008</v>
      </c>
    </row>
    <row r="24" spans="4:7" ht="15.75" thickBot="1">
      <c r="D24" s="133" t="s">
        <v>4</v>
      </c>
      <c r="E24" s="80">
        <v>270540000</v>
      </c>
      <c r="F24" s="81">
        <v>270540000</v>
      </c>
    </row>
    <row r="25" spans="4:7" ht="15.75" thickBot="1">
      <c r="D25" s="133" t="s">
        <v>66</v>
      </c>
      <c r="E25" s="80">
        <v>4175839999.9998999</v>
      </c>
      <c r="F25" s="81">
        <v>4064485999.9998999</v>
      </c>
    </row>
    <row r="26" spans="4:7" ht="15.75" thickBot="1">
      <c r="D26" s="133" t="s">
        <v>67</v>
      </c>
      <c r="E26" s="80">
        <v>-26296000</v>
      </c>
      <c r="F26" s="81">
        <v>-26296000</v>
      </c>
    </row>
    <row r="27" spans="4:7" ht="15.75" thickBot="1">
      <c r="D27" s="133" t="s">
        <v>251</v>
      </c>
      <c r="E27" s="80">
        <v>500000000</v>
      </c>
      <c r="F27" s="81">
        <v>0</v>
      </c>
    </row>
    <row r="28" spans="4:7" ht="15.75" thickBot="1">
      <c r="D28" s="133" t="s">
        <v>68</v>
      </c>
      <c r="E28" s="80">
        <v>354338999.99989998</v>
      </c>
      <c r="F28" s="81">
        <v>664730999.99989998</v>
      </c>
    </row>
    <row r="29" spans="4:7" ht="15.75" thickBot="1">
      <c r="D29" s="133" t="s">
        <v>69</v>
      </c>
      <c r="E29" s="80">
        <v>0</v>
      </c>
      <c r="F29" s="81">
        <v>-147142999.99990001</v>
      </c>
    </row>
    <row r="30" spans="4:7" ht="15.75" thickBot="1">
      <c r="D30" s="56" t="s">
        <v>70</v>
      </c>
      <c r="E30" s="80">
        <v>-13018000</v>
      </c>
      <c r="F30" s="81">
        <v>-36783000.000100002</v>
      </c>
    </row>
    <row r="31" spans="4:7" ht="15.75" thickBot="1">
      <c r="D31" s="56" t="s">
        <v>71</v>
      </c>
      <c r="E31" s="80">
        <v>126218000</v>
      </c>
      <c r="F31" s="81">
        <v>104740999.9999</v>
      </c>
      <c r="G31" s="37"/>
    </row>
    <row r="32" spans="4:7" ht="15.75" thickBot="1">
      <c r="D32" s="32" t="s">
        <v>72</v>
      </c>
      <c r="E32" s="82">
        <v>5387623000</v>
      </c>
      <c r="F32" s="83">
        <v>4894275999.9997997</v>
      </c>
    </row>
    <row r="33" spans="3:6" ht="15.75" thickBot="1">
      <c r="D33" s="56" t="s">
        <v>73</v>
      </c>
      <c r="E33" s="80">
        <v>856460999.99989998</v>
      </c>
      <c r="F33" s="81">
        <v>746498000</v>
      </c>
    </row>
    <row r="34" spans="3:6" ht="15.75" thickBot="1">
      <c r="C34" s="29"/>
      <c r="D34" s="56" t="s">
        <v>74</v>
      </c>
      <c r="E34" s="80">
        <v>139941000</v>
      </c>
      <c r="F34" s="81">
        <v>139821999.99990001</v>
      </c>
    </row>
    <row r="35" spans="3:6" ht="15.75" thickBot="1">
      <c r="D35" s="56" t="s">
        <v>75</v>
      </c>
      <c r="E35" s="80">
        <v>5604524999.9998999</v>
      </c>
      <c r="F35" s="81">
        <v>5565770999.9998999</v>
      </c>
    </row>
    <row r="36" spans="3:6" ht="15.75" thickBot="1">
      <c r="D36" s="56" t="s">
        <v>76</v>
      </c>
      <c r="E36" s="80">
        <v>423109000</v>
      </c>
      <c r="F36" s="81">
        <v>417650000</v>
      </c>
    </row>
    <row r="37" spans="3:6" ht="15.75" thickBot="1">
      <c r="D37" s="56" t="s">
        <v>77</v>
      </c>
      <c r="E37" s="80">
        <v>116317999.9999</v>
      </c>
      <c r="F37" s="81">
        <v>114461000</v>
      </c>
    </row>
    <row r="38" spans="3:6" ht="15.75" thickBot="1">
      <c r="D38" s="32" t="s">
        <v>78</v>
      </c>
      <c r="E38" s="82">
        <v>7140354000.0000992</v>
      </c>
      <c r="F38" s="83">
        <v>6984201999.9999008</v>
      </c>
    </row>
    <row r="39" spans="3:6" ht="15.75" thickBot="1">
      <c r="D39" s="56" t="s">
        <v>79</v>
      </c>
      <c r="E39" s="80">
        <f>+E42-E40-E41</f>
        <v>1655806000.0001001</v>
      </c>
      <c r="F39" s="81">
        <v>1712330000.0001001</v>
      </c>
    </row>
    <row r="40" spans="3:6" ht="15.75" thickBot="1">
      <c r="D40" s="56" t="s">
        <v>80</v>
      </c>
      <c r="E40" s="80">
        <v>1082710000</v>
      </c>
      <c r="F40" s="81">
        <v>1160176000</v>
      </c>
    </row>
    <row r="41" spans="3:6" ht="15.75" thickBot="1">
      <c r="D41" s="56" t="s">
        <v>81</v>
      </c>
      <c r="E41" s="80">
        <v>31768000</v>
      </c>
      <c r="F41" s="81">
        <v>30536000</v>
      </c>
    </row>
    <row r="42" spans="3:6" ht="15.75" thickBot="1">
      <c r="D42" s="32" t="s">
        <v>82</v>
      </c>
      <c r="E42" s="82">
        <v>2770284000.0001001</v>
      </c>
      <c r="F42" s="83">
        <v>2903042000.0001001</v>
      </c>
    </row>
    <row r="43" spans="3:6" ht="15.75" thickBot="1">
      <c r="D43" s="32" t="s">
        <v>83</v>
      </c>
      <c r="E43" s="82">
        <f>+E32+E38+E42</f>
        <v>15298261000.000198</v>
      </c>
      <c r="F43" s="83">
        <v>14781519999.999802</v>
      </c>
    </row>
    <row r="44" spans="3:6">
      <c r="D44" s="13"/>
      <c r="E44" s="46"/>
      <c r="F44" s="46"/>
    </row>
    <row r="46" spans="3:6" ht="18.75">
      <c r="D46" s="14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zoomScaleNormal="100" workbookViewId="0">
      <selection activeCell="D2" sqref="D2"/>
    </sheetView>
  </sheetViews>
  <sheetFormatPr baseColWidth="10" defaultColWidth="11.5703125" defaultRowHeight="11.25"/>
  <cols>
    <col min="1" max="3" width="11.5703125" style="33"/>
    <col min="4" max="4" width="54.42578125" style="33" customWidth="1"/>
    <col min="5" max="5" width="15.7109375" style="33" bestFit="1" customWidth="1"/>
    <col min="6" max="6" width="17.28515625" style="33" bestFit="1" customWidth="1"/>
    <col min="7" max="7" width="13.5703125" style="33" customWidth="1"/>
    <col min="8" max="9" width="9.5703125" style="33" bestFit="1" customWidth="1"/>
    <col min="10" max="10" width="37.28515625" style="33" bestFit="1" customWidth="1"/>
    <col min="11" max="11" width="10.28515625" style="33" bestFit="1" customWidth="1"/>
    <col min="12" max="12" width="8.140625" style="33" bestFit="1" customWidth="1"/>
    <col min="13" max="13" width="10.28515625" style="33" bestFit="1" customWidth="1"/>
    <col min="14" max="14" width="3.7109375" style="33" customWidth="1"/>
    <col min="15" max="15" width="1.5703125" style="33" bestFit="1" customWidth="1"/>
    <col min="16" max="16384" width="11.5703125" style="33"/>
  </cols>
  <sheetData>
    <row r="2" spans="4:7" ht="15">
      <c r="D2" s="28"/>
      <c r="E2" s="47"/>
    </row>
    <row r="4" spans="4:7" ht="18">
      <c r="D4" s="123" t="s">
        <v>84</v>
      </c>
      <c r="E4" s="123"/>
      <c r="F4" s="123"/>
      <c r="G4" s="123"/>
    </row>
    <row r="5" spans="4:7" ht="14.25" thickBot="1">
      <c r="D5" s="31" t="str">
        <f>+'P&amp;L'!D6</f>
        <v xml:space="preserve">(million euros) </v>
      </c>
      <c r="E5" s="9" t="s">
        <v>90</v>
      </c>
      <c r="F5" s="9" t="s">
        <v>91</v>
      </c>
      <c r="G5" s="19" t="s">
        <v>0</v>
      </c>
    </row>
    <row r="6" spans="4:7" ht="14.25" thickBot="1">
      <c r="D6" s="6" t="s">
        <v>86</v>
      </c>
      <c r="E6" s="84" t="s">
        <v>112</v>
      </c>
      <c r="F6" s="84" t="s">
        <v>113</v>
      </c>
      <c r="G6" s="85" t="s">
        <v>114</v>
      </c>
    </row>
    <row r="7" spans="4:7" ht="14.25" thickBot="1">
      <c r="D7" s="6" t="s">
        <v>87</v>
      </c>
      <c r="E7" s="84" t="s">
        <v>115</v>
      </c>
      <c r="F7" s="84" t="s">
        <v>116</v>
      </c>
      <c r="G7" s="85" t="s">
        <v>117</v>
      </c>
    </row>
    <row r="8" spans="4:7" ht="14.25" thickBot="1">
      <c r="D8" s="34" t="s">
        <v>88</v>
      </c>
      <c r="E8" s="86" t="s">
        <v>118</v>
      </c>
      <c r="F8" s="86" t="s">
        <v>119</v>
      </c>
      <c r="G8" s="86" t="s">
        <v>120</v>
      </c>
    </row>
    <row r="9" spans="4:7" ht="14.25" thickBot="1">
      <c r="D9" s="6" t="s">
        <v>252</v>
      </c>
      <c r="E9" s="87" t="s">
        <v>121</v>
      </c>
      <c r="F9" s="87" t="s">
        <v>122</v>
      </c>
      <c r="G9" s="88" t="s">
        <v>123</v>
      </c>
    </row>
    <row r="10" spans="4:7" ht="14.25" thickBot="1">
      <c r="D10" s="34" t="s">
        <v>89</v>
      </c>
      <c r="E10" s="86" t="s">
        <v>124</v>
      </c>
      <c r="F10" s="86" t="s">
        <v>125</v>
      </c>
      <c r="G10" s="86" t="s">
        <v>126</v>
      </c>
    </row>
    <row r="11" spans="4:7">
      <c r="F11" s="62"/>
      <c r="G11" s="62"/>
    </row>
    <row r="12" spans="4:7">
      <c r="D12" s="35" t="s">
        <v>85</v>
      </c>
    </row>
    <row r="14" spans="4:7" ht="13.5">
      <c r="D14" s="36" t="s">
        <v>250</v>
      </c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E6:G10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5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2"/>
    <col min="4" max="4" width="55" style="12" customWidth="1"/>
    <col min="5" max="5" width="13.28515625" style="12" customWidth="1"/>
    <col min="6" max="6" width="12" style="12" bestFit="1" customWidth="1"/>
    <col min="7" max="7" width="12.28515625" style="12" bestFit="1" customWidth="1"/>
    <col min="8" max="8" width="12.42578125" style="12" customWidth="1"/>
    <col min="9" max="9" width="9.5703125" style="12" bestFit="1" customWidth="1"/>
    <col min="10" max="10" width="9.7109375" style="12" bestFit="1" customWidth="1"/>
    <col min="11" max="16384" width="11.5703125" style="12"/>
  </cols>
  <sheetData>
    <row r="2" spans="4:10">
      <c r="D2" s="28"/>
      <c r="E2" s="47"/>
    </row>
    <row r="3" spans="4:10" ht="15.75" thickBot="1">
      <c r="D3" s="36"/>
    </row>
    <row r="4" spans="4:10" ht="16.5" thickBot="1">
      <c r="D4" s="104" t="s">
        <v>9</v>
      </c>
      <c r="E4" s="104"/>
      <c r="F4" s="104"/>
      <c r="G4" s="104"/>
      <c r="H4" s="104"/>
      <c r="I4" s="104"/>
      <c r="J4" s="104"/>
    </row>
    <row r="5" spans="4:10" ht="15.75" thickBot="1">
      <c r="D5" s="5"/>
      <c r="E5" s="105" t="s">
        <v>43</v>
      </c>
      <c r="F5" s="105"/>
      <c r="G5" s="105"/>
      <c r="H5" s="106" t="s">
        <v>44</v>
      </c>
      <c r="I5" s="106"/>
      <c r="J5" s="106"/>
    </row>
    <row r="6" spans="4:10" ht="15.75" thickBot="1">
      <c r="D6" s="31" t="str">
        <f>+'Net Debt'!D5</f>
        <v xml:space="preserve">(million euros) </v>
      </c>
      <c r="E6" s="43">
        <v>2023</v>
      </c>
      <c r="F6" s="45">
        <v>2022</v>
      </c>
      <c r="G6" s="45" t="s">
        <v>3</v>
      </c>
      <c r="H6" s="43">
        <v>2023</v>
      </c>
      <c r="I6" s="45">
        <v>2022</v>
      </c>
      <c r="J6" s="45" t="s">
        <v>3</v>
      </c>
    </row>
    <row r="7" spans="4:10" ht="15.75" thickBot="1">
      <c r="D7" s="6" t="s">
        <v>92</v>
      </c>
      <c r="E7" s="89" t="s">
        <v>127</v>
      </c>
      <c r="F7" s="90" t="s">
        <v>128</v>
      </c>
      <c r="G7" s="91" t="s">
        <v>129</v>
      </c>
      <c r="H7" s="89" t="s">
        <v>130</v>
      </c>
      <c r="I7" s="90" t="s">
        <v>131</v>
      </c>
      <c r="J7" s="92" t="s">
        <v>157</v>
      </c>
    </row>
    <row r="8" spans="4:10" ht="15.75" thickBot="1">
      <c r="D8" s="6" t="s">
        <v>93</v>
      </c>
      <c r="E8" s="89" t="s">
        <v>132</v>
      </c>
      <c r="F8" s="90" t="s">
        <v>133</v>
      </c>
      <c r="G8" s="91" t="s">
        <v>134</v>
      </c>
      <c r="H8" s="89" t="s">
        <v>135</v>
      </c>
      <c r="I8" s="90" t="s">
        <v>136</v>
      </c>
      <c r="J8" s="92" t="s">
        <v>158</v>
      </c>
    </row>
    <row r="9" spans="4:10" ht="15.75" thickBot="1">
      <c r="D9" s="6" t="s">
        <v>94</v>
      </c>
      <c r="E9" s="89" t="s">
        <v>137</v>
      </c>
      <c r="F9" s="90" t="s">
        <v>138</v>
      </c>
      <c r="G9" s="91" t="s">
        <v>139</v>
      </c>
      <c r="H9" s="89" t="s">
        <v>140</v>
      </c>
      <c r="I9" s="90" t="s">
        <v>141</v>
      </c>
      <c r="J9" s="92" t="s">
        <v>159</v>
      </c>
    </row>
    <row r="10" spans="4:10" ht="15.75" thickBot="1">
      <c r="D10" s="6" t="s">
        <v>96</v>
      </c>
      <c r="E10" s="89" t="s">
        <v>142</v>
      </c>
      <c r="F10" s="90" t="s">
        <v>143</v>
      </c>
      <c r="G10" s="91" t="s">
        <v>144</v>
      </c>
      <c r="H10" s="89" t="s">
        <v>145</v>
      </c>
      <c r="I10" s="90" t="s">
        <v>146</v>
      </c>
      <c r="J10" s="92" t="s">
        <v>160</v>
      </c>
    </row>
    <row r="11" spans="4:10" ht="15.75" thickBot="1">
      <c r="D11" s="6" t="s">
        <v>95</v>
      </c>
      <c r="E11" s="89" t="s">
        <v>147</v>
      </c>
      <c r="F11" s="90" t="s">
        <v>148</v>
      </c>
      <c r="G11" s="91" t="s">
        <v>149</v>
      </c>
      <c r="H11" s="89" t="s">
        <v>150</v>
      </c>
      <c r="I11" s="90" t="s">
        <v>151</v>
      </c>
      <c r="J11" s="92" t="s">
        <v>161</v>
      </c>
    </row>
    <row r="12" spans="4:10" ht="15.75" thickBot="1">
      <c r="D12" s="48" t="s">
        <v>5</v>
      </c>
      <c r="E12" s="86" t="s">
        <v>152</v>
      </c>
      <c r="F12" s="94" t="s">
        <v>153</v>
      </c>
      <c r="G12" s="99" t="s">
        <v>154</v>
      </c>
      <c r="H12" s="86" t="s">
        <v>155</v>
      </c>
      <c r="I12" s="94" t="s">
        <v>156</v>
      </c>
      <c r="J12" s="100" t="s">
        <v>162</v>
      </c>
    </row>
    <row r="13" spans="4:10">
      <c r="E13" s="37"/>
      <c r="G13" s="27"/>
      <c r="H13" s="37"/>
    </row>
    <row r="15" spans="4:10">
      <c r="D15" s="13"/>
      <c r="E15" s="49"/>
      <c r="F15" s="13"/>
      <c r="G15" s="13"/>
      <c r="H15" s="49"/>
      <c r="I15" s="49"/>
      <c r="J15" s="13"/>
    </row>
  </sheetData>
  <mergeCells count="3">
    <mergeCell ref="D4:J4"/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E7:E12 F7:J12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26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12"/>
    <col min="4" max="4" width="59.28515625" style="12" customWidth="1"/>
    <col min="5" max="5" width="11.5703125" style="12"/>
    <col min="6" max="6" width="12" style="12" bestFit="1" customWidth="1"/>
    <col min="7" max="7" width="9.140625" style="38" bestFit="1" customWidth="1"/>
    <col min="8" max="9" width="9.5703125" style="12" bestFit="1" customWidth="1"/>
    <col min="10" max="10" width="9.28515625" style="38" bestFit="1" customWidth="1"/>
    <col min="11" max="16384" width="11.5703125" style="12"/>
  </cols>
  <sheetData>
    <row r="2" spans="2:10">
      <c r="D2" s="28"/>
      <c r="E2" s="47"/>
    </row>
    <row r="4" spans="2:10" ht="15.75">
      <c r="D4" s="39" t="s">
        <v>11</v>
      </c>
      <c r="E4" s="40"/>
      <c r="F4" s="40"/>
      <c r="G4" s="40"/>
      <c r="H4" s="40"/>
      <c r="I4" s="40"/>
      <c r="J4" s="40"/>
    </row>
    <row r="5" spans="2:10" ht="15.75" thickBot="1">
      <c r="D5" s="7"/>
      <c r="E5" s="110" t="s">
        <v>43</v>
      </c>
      <c r="F5" s="110"/>
      <c r="G5" s="110"/>
      <c r="H5" s="110" t="s">
        <v>44</v>
      </c>
      <c r="I5" s="110"/>
      <c r="J5" s="110"/>
    </row>
    <row r="6" spans="2:10" ht="15.75" thickBot="1">
      <c r="D6" s="31" t="str">
        <f>+Investments!D6</f>
        <v xml:space="preserve">(million euros) </v>
      </c>
      <c r="E6" s="19">
        <v>2023</v>
      </c>
      <c r="F6" s="9">
        <v>2022</v>
      </c>
      <c r="G6" s="95" t="s">
        <v>3</v>
      </c>
      <c r="H6" s="43">
        <v>2023</v>
      </c>
      <c r="I6" s="45">
        <v>2022</v>
      </c>
      <c r="J6" s="95" t="s">
        <v>3</v>
      </c>
    </row>
    <row r="7" spans="2:10" ht="15.75" thickBot="1">
      <c r="D7" s="6" t="s">
        <v>34</v>
      </c>
      <c r="E7" s="88" t="s">
        <v>163</v>
      </c>
      <c r="F7" s="87" t="s">
        <v>164</v>
      </c>
      <c r="G7" s="101" t="s">
        <v>165</v>
      </c>
      <c r="H7" s="88" t="s">
        <v>200</v>
      </c>
      <c r="I7" s="87" t="s">
        <v>201</v>
      </c>
      <c r="J7" s="101" t="s">
        <v>202</v>
      </c>
    </row>
    <row r="8" spans="2:10" ht="15.75" thickBot="1">
      <c r="D8" s="6" t="s">
        <v>97</v>
      </c>
      <c r="E8" s="88" t="s">
        <v>166</v>
      </c>
      <c r="F8" s="87" t="s">
        <v>167</v>
      </c>
      <c r="G8" s="101" t="s">
        <v>168</v>
      </c>
      <c r="H8" s="88" t="s">
        <v>203</v>
      </c>
      <c r="I8" s="87" t="s">
        <v>204</v>
      </c>
      <c r="J8" s="101" t="s">
        <v>205</v>
      </c>
    </row>
    <row r="9" spans="2:10" ht="15.75" thickBot="1">
      <c r="D9" s="6" t="s">
        <v>98</v>
      </c>
      <c r="E9" s="88" t="s">
        <v>169</v>
      </c>
      <c r="F9" s="87" t="s">
        <v>170</v>
      </c>
      <c r="G9" s="101" t="s">
        <v>171</v>
      </c>
      <c r="H9" s="88" t="s">
        <v>206</v>
      </c>
      <c r="I9" s="87" t="s">
        <v>207</v>
      </c>
      <c r="J9" s="101" t="s">
        <v>208</v>
      </c>
    </row>
    <row r="10" spans="2:10" ht="15.75" thickBot="1">
      <c r="D10" s="34" t="s">
        <v>110</v>
      </c>
      <c r="E10" s="93" t="s">
        <v>172</v>
      </c>
      <c r="F10" s="94" t="s">
        <v>173</v>
      </c>
      <c r="G10" s="102" t="s">
        <v>174</v>
      </c>
      <c r="H10" s="93" t="s">
        <v>209</v>
      </c>
      <c r="I10" s="94" t="s">
        <v>210</v>
      </c>
      <c r="J10" s="102" t="s">
        <v>211</v>
      </c>
    </row>
    <row r="11" spans="2:10" ht="15.75" thickBot="1">
      <c r="D11" s="6" t="s">
        <v>99</v>
      </c>
      <c r="E11" s="88" t="s">
        <v>175</v>
      </c>
      <c r="F11" s="87" t="s">
        <v>176</v>
      </c>
      <c r="G11" s="103" t="s">
        <v>2</v>
      </c>
      <c r="H11" s="88" t="s">
        <v>212</v>
      </c>
      <c r="I11" s="87" t="s">
        <v>213</v>
      </c>
      <c r="J11" s="103" t="s">
        <v>214</v>
      </c>
    </row>
    <row r="12" spans="2:10" ht="15.75" thickBot="1">
      <c r="D12" s="34" t="s">
        <v>100</v>
      </c>
      <c r="E12" s="93" t="s">
        <v>177</v>
      </c>
      <c r="F12" s="94" t="s">
        <v>178</v>
      </c>
      <c r="G12" s="102" t="s">
        <v>179</v>
      </c>
      <c r="H12" s="93" t="s">
        <v>215</v>
      </c>
      <c r="I12" s="94" t="s">
        <v>216</v>
      </c>
      <c r="J12" s="102" t="s">
        <v>217</v>
      </c>
    </row>
    <row r="13" spans="2:10" ht="15.75" thickBot="1">
      <c r="D13" s="6" t="s">
        <v>9</v>
      </c>
      <c r="E13" s="88" t="s">
        <v>180</v>
      </c>
      <c r="F13" s="87" t="s">
        <v>181</v>
      </c>
      <c r="G13" s="101" t="s">
        <v>154</v>
      </c>
      <c r="H13" s="88" t="s">
        <v>218</v>
      </c>
      <c r="I13" s="87" t="s">
        <v>219</v>
      </c>
      <c r="J13" s="101" t="s">
        <v>162</v>
      </c>
    </row>
    <row r="14" spans="2:10" ht="15.75" thickBot="1">
      <c r="D14" s="6" t="s">
        <v>101</v>
      </c>
      <c r="E14" s="88" t="s">
        <v>182</v>
      </c>
      <c r="F14" s="87" t="s">
        <v>183</v>
      </c>
      <c r="G14" s="101" t="s">
        <v>184</v>
      </c>
      <c r="H14" s="88" t="s">
        <v>220</v>
      </c>
      <c r="I14" s="87" t="s">
        <v>221</v>
      </c>
      <c r="J14" s="101" t="s">
        <v>2</v>
      </c>
    </row>
    <row r="15" spans="2:10" ht="15.75" thickBot="1">
      <c r="D15" s="6" t="s">
        <v>102</v>
      </c>
      <c r="E15" s="88" t="s">
        <v>185</v>
      </c>
      <c r="F15" s="87" t="s">
        <v>186</v>
      </c>
      <c r="G15" s="103" t="s">
        <v>187</v>
      </c>
      <c r="H15" s="88" t="s">
        <v>222</v>
      </c>
      <c r="I15" s="87" t="s">
        <v>223</v>
      </c>
      <c r="J15" s="103" t="s">
        <v>224</v>
      </c>
    </row>
    <row r="16" spans="2:10" ht="15.75" thickBot="1">
      <c r="B16" s="61"/>
      <c r="D16" s="34" t="s">
        <v>103</v>
      </c>
      <c r="E16" s="93" t="s">
        <v>188</v>
      </c>
      <c r="F16" s="94" t="s">
        <v>189</v>
      </c>
      <c r="G16" s="102" t="s">
        <v>190</v>
      </c>
      <c r="H16" s="93" t="s">
        <v>225</v>
      </c>
      <c r="I16" s="94" t="s">
        <v>226</v>
      </c>
      <c r="J16" s="102" t="s">
        <v>227</v>
      </c>
    </row>
    <row r="17" spans="4:10" ht="15.75" thickBot="1">
      <c r="D17" s="6" t="s">
        <v>104</v>
      </c>
      <c r="E17" s="88" t="s">
        <v>191</v>
      </c>
      <c r="F17" s="87" t="s">
        <v>192</v>
      </c>
      <c r="G17" s="101" t="s">
        <v>193</v>
      </c>
      <c r="H17" s="88" t="s">
        <v>228</v>
      </c>
      <c r="I17" s="87" t="s">
        <v>229</v>
      </c>
      <c r="J17" s="101" t="s">
        <v>230</v>
      </c>
    </row>
    <row r="18" spans="4:10" ht="15.75" thickBot="1">
      <c r="D18" s="6" t="s">
        <v>105</v>
      </c>
      <c r="E18" s="88" t="s">
        <v>194</v>
      </c>
      <c r="F18" s="87" t="s">
        <v>195</v>
      </c>
      <c r="G18" s="101" t="s">
        <v>196</v>
      </c>
      <c r="H18" s="88" t="s">
        <v>231</v>
      </c>
      <c r="I18" s="87" t="s">
        <v>232</v>
      </c>
      <c r="J18" s="101" t="s">
        <v>233</v>
      </c>
    </row>
    <row r="19" spans="4:10" ht="15.75" thickBot="1">
      <c r="D19" s="34" t="s">
        <v>106</v>
      </c>
      <c r="E19" s="93" t="s">
        <v>197</v>
      </c>
      <c r="F19" s="94" t="s">
        <v>198</v>
      </c>
      <c r="G19" s="102" t="s">
        <v>199</v>
      </c>
      <c r="H19" s="93" t="s">
        <v>234</v>
      </c>
      <c r="I19" s="94" t="s">
        <v>235</v>
      </c>
      <c r="J19" s="102" t="s">
        <v>224</v>
      </c>
    </row>
    <row r="21" spans="4:10">
      <c r="D21" s="35" t="s">
        <v>107</v>
      </c>
      <c r="E21" s="41"/>
      <c r="F21" s="41"/>
    </row>
    <row r="22" spans="4:10">
      <c r="D22" s="35" t="s">
        <v>108</v>
      </c>
      <c r="E22" s="41"/>
      <c r="F22" s="41"/>
      <c r="G22" s="50"/>
    </row>
    <row r="23" spans="4:10">
      <c r="D23" s="35" t="s">
        <v>109</v>
      </c>
      <c r="J23" s="42"/>
    </row>
    <row r="24" spans="4:10">
      <c r="D24" s="35" t="s">
        <v>238</v>
      </c>
    </row>
    <row r="25" spans="4:10">
      <c r="D25" s="35" t="s">
        <v>239</v>
      </c>
    </row>
    <row r="26" spans="4:10" ht="26.25">
      <c r="D26" s="63"/>
    </row>
  </sheetData>
  <mergeCells count="2"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E7:J19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Redeia Index</vt:lpstr>
      <vt:lpstr>P&amp;L</vt:lpstr>
      <vt:lpstr>BS</vt:lpstr>
      <vt:lpstr>Net Debt</vt:lpstr>
      <vt:lpstr>Investments</vt:lpstr>
      <vt:lpstr>CashFlows</vt:lpstr>
      <vt:lpstr>CashFlows!_Hlk53486782</vt:lpstr>
      <vt:lpstr>'Net Debt'!_Hlk53486782</vt:lpstr>
      <vt:lpstr>Investments!_Toc362705</vt:lpstr>
      <vt:lpstr>'Net Debt'!_Toc362705</vt:lpstr>
      <vt:lpstr>CashFlows!_Toc61596153</vt:lpstr>
      <vt:lpstr>'Net Debt'!_Toc61596153</vt:lpstr>
      <vt:lpstr>'P&amp;L'!_Toc77175797</vt:lpstr>
      <vt:lpstr>'P&amp;L'!_Toc77175798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2023-07-20T12:49:58Z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